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ld Desktop\Stoc Site\"/>
    </mc:Choice>
  </mc:AlternateContent>
  <xr:revisionPtr revIDLastSave="0" documentId="13_ncr:1_{36E1469B-73A5-4DC1-9D73-DAC3D313861E}" xr6:coauthVersionLast="43" xr6:coauthVersionMax="43" xr10:uidLastSave="{00000000-0000-0000-0000-000000000000}"/>
  <bookViews>
    <workbookView xWindow="-120" yWindow="-120" windowWidth="29040" windowHeight="15990" xr2:uid="{C2B7E264-A03A-497F-8F00-6214D09B3D0E}"/>
  </bookViews>
  <sheets>
    <sheet name="Sheet1" sheetId="1" r:id="rId1"/>
  </sheets>
  <definedNames>
    <definedName name="_xlnm._FilterDatabase" localSheetId="0" hidden="1">Sheet1!$A$12:$C$12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8" i="1" l="1"/>
  <c r="B458" i="1"/>
  <c r="C458" i="1"/>
  <c r="A46" i="1"/>
  <c r="B46" i="1"/>
  <c r="C46" i="1"/>
  <c r="A460" i="1"/>
  <c r="B460" i="1"/>
  <c r="C460" i="1"/>
  <c r="A459" i="1"/>
  <c r="B459" i="1"/>
  <c r="C459" i="1"/>
  <c r="A401" i="1"/>
  <c r="B401" i="1"/>
  <c r="C401" i="1"/>
  <c r="A431" i="1"/>
  <c r="B431" i="1"/>
  <c r="C431" i="1"/>
  <c r="A196" i="1"/>
  <c r="B196" i="1"/>
  <c r="C196" i="1"/>
  <c r="A396" i="1"/>
  <c r="B396" i="1"/>
  <c r="C396" i="1"/>
  <c r="A187" i="1"/>
  <c r="B187" i="1"/>
  <c r="C187" i="1"/>
  <c r="A293" i="1"/>
  <c r="B293" i="1"/>
  <c r="C293" i="1"/>
  <c r="A294" i="1"/>
  <c r="B294" i="1"/>
  <c r="C294" i="1"/>
  <c r="A277" i="1"/>
  <c r="B277" i="1"/>
  <c r="C277" i="1"/>
  <c r="A370" i="1"/>
  <c r="B370" i="1"/>
  <c r="C370" i="1"/>
  <c r="A371" i="1"/>
  <c r="B371" i="1"/>
  <c r="C371" i="1"/>
  <c r="A372" i="1"/>
  <c r="B372" i="1"/>
  <c r="C372" i="1"/>
  <c r="A40" i="1"/>
  <c r="B40" i="1"/>
  <c r="C40" i="1"/>
  <c r="A264" i="1"/>
  <c r="B264" i="1"/>
  <c r="C264" i="1"/>
  <c r="A117" i="1"/>
  <c r="B117" i="1"/>
  <c r="C117" i="1"/>
  <c r="A367" i="1"/>
  <c r="B367" i="1"/>
  <c r="C367" i="1"/>
  <c r="A369" i="1"/>
  <c r="B369" i="1"/>
  <c r="C369" i="1"/>
  <c r="A368" i="1"/>
  <c r="B368" i="1"/>
  <c r="C368" i="1"/>
  <c r="A422" i="1"/>
  <c r="B422" i="1"/>
  <c r="C422" i="1"/>
  <c r="A69" i="1"/>
  <c r="B69" i="1"/>
  <c r="C69" i="1"/>
  <c r="A70" i="1"/>
  <c r="B70" i="1"/>
  <c r="C70" i="1"/>
  <c r="A347" i="1"/>
  <c r="B347" i="1"/>
  <c r="C347" i="1"/>
  <c r="A348" i="1"/>
  <c r="B348" i="1"/>
  <c r="C348" i="1"/>
  <c r="A134" i="1"/>
  <c r="B134" i="1"/>
  <c r="C134" i="1"/>
  <c r="A65" i="1"/>
  <c r="B65" i="1"/>
  <c r="C65" i="1"/>
  <c r="A119" i="1"/>
  <c r="B119" i="1"/>
  <c r="C119" i="1"/>
  <c r="A429" i="1"/>
  <c r="B429" i="1"/>
  <c r="C429" i="1"/>
  <c r="A64" i="1"/>
  <c r="B64" i="1"/>
  <c r="C64" i="1"/>
  <c r="A206" i="1"/>
  <c r="B206" i="1"/>
  <c r="C206" i="1"/>
  <c r="A104" i="1"/>
  <c r="B104" i="1"/>
  <c r="C104" i="1"/>
  <c r="A41" i="1"/>
  <c r="B41" i="1"/>
  <c r="C41" i="1"/>
  <c r="A191" i="1"/>
  <c r="B191" i="1"/>
  <c r="C191" i="1"/>
  <c r="A127" i="1"/>
  <c r="B127" i="1"/>
  <c r="C127" i="1"/>
  <c r="A144" i="1"/>
  <c r="B144" i="1"/>
  <c r="C144" i="1"/>
  <c r="A162" i="1"/>
  <c r="B162" i="1"/>
  <c r="C162" i="1"/>
  <c r="A160" i="1"/>
  <c r="B160" i="1"/>
  <c r="C160" i="1"/>
  <c r="A302" i="1"/>
  <c r="B302" i="1"/>
  <c r="C302" i="1"/>
  <c r="A312" i="1"/>
  <c r="B312" i="1"/>
  <c r="C312" i="1"/>
  <c r="A292" i="1"/>
  <c r="B292" i="1"/>
  <c r="C292" i="1"/>
  <c r="A296" i="1"/>
  <c r="B296" i="1"/>
  <c r="C296" i="1"/>
  <c r="A428" i="1"/>
  <c r="B428" i="1"/>
  <c r="C428" i="1"/>
  <c r="A427" i="1"/>
  <c r="B427" i="1"/>
  <c r="C427" i="1"/>
  <c r="A75" i="1"/>
  <c r="B75" i="1"/>
  <c r="C75" i="1"/>
  <c r="A114" i="1"/>
  <c r="B114" i="1"/>
  <c r="C114" i="1"/>
  <c r="A115" i="1"/>
  <c r="B115" i="1"/>
  <c r="C115" i="1"/>
  <c r="A116" i="1"/>
  <c r="B116" i="1"/>
  <c r="C116" i="1"/>
  <c r="A118" i="1"/>
  <c r="B118" i="1"/>
  <c r="C118" i="1"/>
  <c r="A395" i="1"/>
  <c r="B395" i="1"/>
  <c r="C395" i="1"/>
  <c r="A382" i="1"/>
  <c r="B382" i="1"/>
  <c r="C382" i="1"/>
  <c r="A381" i="1"/>
  <c r="B381" i="1"/>
  <c r="C381" i="1"/>
  <c r="A261" i="1"/>
  <c r="B261" i="1"/>
  <c r="C261" i="1"/>
  <c r="A315" i="1"/>
  <c r="B315" i="1"/>
  <c r="C315" i="1"/>
  <c r="A397" i="1"/>
  <c r="B397" i="1"/>
  <c r="C397" i="1"/>
  <c r="A374" i="1"/>
  <c r="B374" i="1"/>
  <c r="C374" i="1"/>
  <c r="A425" i="1"/>
  <c r="B425" i="1"/>
  <c r="C425" i="1"/>
  <c r="A341" i="1"/>
  <c r="B341" i="1"/>
  <c r="C341" i="1"/>
  <c r="A113" i="1"/>
  <c r="B113" i="1"/>
  <c r="C113" i="1"/>
  <c r="A426" i="1"/>
  <c r="B426" i="1"/>
  <c r="C426" i="1"/>
  <c r="A291" i="1"/>
  <c r="B291" i="1"/>
  <c r="C291" i="1"/>
  <c r="A321" i="1"/>
  <c r="B321" i="1"/>
  <c r="C321" i="1"/>
  <c r="A320" i="1"/>
  <c r="B320" i="1"/>
  <c r="C320" i="1"/>
  <c r="A318" i="1"/>
  <c r="B318" i="1"/>
  <c r="C318" i="1"/>
  <c r="A319" i="1"/>
  <c r="B319" i="1"/>
  <c r="C319" i="1"/>
  <c r="A432" i="1"/>
  <c r="B432" i="1"/>
  <c r="C432" i="1"/>
  <c r="A278" i="1"/>
  <c r="B278" i="1"/>
  <c r="C278" i="1"/>
  <c r="A124" i="1"/>
  <c r="B124" i="1"/>
  <c r="C124" i="1"/>
  <c r="A159" i="1"/>
  <c r="B159" i="1"/>
  <c r="C159" i="1"/>
  <c r="A167" i="1"/>
  <c r="B167" i="1"/>
  <c r="C167" i="1"/>
  <c r="A168" i="1"/>
  <c r="B168" i="1"/>
  <c r="C168" i="1"/>
  <c r="A166" i="1"/>
  <c r="B166" i="1"/>
  <c r="C166" i="1"/>
  <c r="A165" i="1"/>
  <c r="B165" i="1"/>
  <c r="C165" i="1"/>
  <c r="A164" i="1"/>
  <c r="B164" i="1"/>
  <c r="C164" i="1"/>
  <c r="A430" i="1"/>
  <c r="B430" i="1"/>
  <c r="C430" i="1"/>
  <c r="A434" i="1"/>
  <c r="B434" i="1"/>
  <c r="C434" i="1"/>
  <c r="A143" i="1"/>
  <c r="B143" i="1"/>
  <c r="C143" i="1"/>
  <c r="A133" i="1"/>
  <c r="B133" i="1"/>
  <c r="C133" i="1"/>
  <c r="A384" i="1"/>
  <c r="B384" i="1"/>
  <c r="C384" i="1"/>
  <c r="A383" i="1"/>
  <c r="B383" i="1"/>
  <c r="C383" i="1"/>
  <c r="A380" i="1"/>
  <c r="B380" i="1"/>
  <c r="C380" i="1"/>
  <c r="A195" i="1"/>
  <c r="B195" i="1"/>
  <c r="C195" i="1"/>
  <c r="A193" i="1"/>
  <c r="B193" i="1"/>
  <c r="C193" i="1"/>
  <c r="A288" i="1"/>
  <c r="B288" i="1"/>
  <c r="C288" i="1"/>
  <c r="A120" i="1"/>
  <c r="B120" i="1"/>
  <c r="C120" i="1"/>
  <c r="A262" i="1"/>
  <c r="B262" i="1"/>
  <c r="C262" i="1"/>
  <c r="A263" i="1"/>
  <c r="B263" i="1"/>
  <c r="C263" i="1"/>
  <c r="A305" i="1"/>
  <c r="B305" i="1"/>
  <c r="C305" i="1"/>
  <c r="A29" i="1"/>
  <c r="B29" i="1"/>
  <c r="C29" i="1"/>
  <c r="A270" i="1"/>
  <c r="B270" i="1"/>
  <c r="C270" i="1"/>
  <c r="A189" i="1"/>
  <c r="B189" i="1"/>
  <c r="C189" i="1"/>
  <c r="A317" i="1"/>
  <c r="B317" i="1"/>
  <c r="C317" i="1"/>
  <c r="A433" i="1"/>
  <c r="B433" i="1"/>
  <c r="C433" i="1"/>
  <c r="A30" i="1"/>
  <c r="B30" i="1"/>
  <c r="C30" i="1"/>
  <c r="A102" i="1"/>
  <c r="B102" i="1"/>
  <c r="C102" i="1"/>
  <c r="A366" i="1"/>
  <c r="B366" i="1"/>
  <c r="C366" i="1"/>
  <c r="A43" i="1"/>
  <c r="B43" i="1"/>
  <c r="C43" i="1"/>
  <c r="A82" i="1"/>
  <c r="B82" i="1"/>
  <c r="C82" i="1"/>
  <c r="A351" i="1"/>
  <c r="B351" i="1"/>
  <c r="C351" i="1"/>
  <c r="A349" i="1"/>
  <c r="B349" i="1"/>
  <c r="C349" i="1"/>
  <c r="A338" i="1"/>
  <c r="B338" i="1"/>
  <c r="C338" i="1"/>
  <c r="A72" i="1"/>
  <c r="B72" i="1"/>
  <c r="C72" i="1"/>
  <c r="A394" i="1"/>
  <c r="B394" i="1"/>
  <c r="C394" i="1"/>
  <c r="A352" i="1"/>
  <c r="B352" i="1"/>
  <c r="C352" i="1"/>
  <c r="A350" i="1"/>
  <c r="B350" i="1"/>
  <c r="C350" i="1"/>
  <c r="A306" i="1"/>
  <c r="B306" i="1"/>
  <c r="C306" i="1"/>
  <c r="A307" i="1"/>
  <c r="B307" i="1"/>
  <c r="C307" i="1"/>
  <c r="A304" i="1"/>
  <c r="B304" i="1"/>
  <c r="C304" i="1"/>
  <c r="A73" i="1"/>
  <c r="B73" i="1"/>
  <c r="C73" i="1"/>
  <c r="A45" i="1"/>
  <c r="B45" i="1"/>
  <c r="C45" i="1"/>
  <c r="A28" i="1"/>
  <c r="B28" i="1"/>
  <c r="C28" i="1"/>
  <c r="A267" i="1"/>
  <c r="B267" i="1"/>
  <c r="C267" i="1"/>
  <c r="A313" i="1"/>
  <c r="B313" i="1"/>
  <c r="C313" i="1"/>
  <c r="A314" i="1"/>
  <c r="B314" i="1"/>
  <c r="C314" i="1"/>
  <c r="A121" i="1"/>
  <c r="B121" i="1"/>
  <c r="C121" i="1"/>
  <c r="A163" i="1"/>
  <c r="B163" i="1"/>
  <c r="C163" i="1"/>
  <c r="A128" i="1"/>
  <c r="B128" i="1"/>
  <c r="C128" i="1"/>
  <c r="A156" i="1"/>
  <c r="B156" i="1"/>
  <c r="C156" i="1"/>
  <c r="A445" i="1"/>
  <c r="B445" i="1"/>
  <c r="C445" i="1"/>
  <c r="A101" i="1"/>
  <c r="B101" i="1"/>
  <c r="C101" i="1"/>
  <c r="A130" i="1"/>
  <c r="B130" i="1"/>
  <c r="C130" i="1"/>
  <c r="A129" i="1"/>
  <c r="B129" i="1"/>
  <c r="C129" i="1"/>
  <c r="A131" i="1"/>
  <c r="B131" i="1"/>
  <c r="C131" i="1"/>
  <c r="A132" i="1"/>
  <c r="B132" i="1"/>
  <c r="C132" i="1"/>
  <c r="A446" i="1"/>
  <c r="B446" i="1"/>
  <c r="C446" i="1"/>
  <c r="A57" i="1"/>
  <c r="B57" i="1"/>
  <c r="C57" i="1"/>
  <c r="A58" i="1"/>
  <c r="B58" i="1"/>
  <c r="C58" i="1"/>
  <c r="A377" i="1"/>
  <c r="B377" i="1"/>
  <c r="C377" i="1"/>
  <c r="A194" i="1"/>
  <c r="B194" i="1"/>
  <c r="C194" i="1"/>
  <c r="A51" i="1"/>
  <c r="B51" i="1"/>
  <c r="C51" i="1"/>
  <c r="A301" i="1"/>
  <c r="B301" i="1"/>
  <c r="C301" i="1"/>
  <c r="A44" i="1"/>
  <c r="B44" i="1"/>
  <c r="C44" i="1"/>
  <c r="A309" i="1"/>
  <c r="B309" i="1"/>
  <c r="C309" i="1"/>
  <c r="A310" i="1"/>
  <c r="B310" i="1"/>
  <c r="C310" i="1"/>
  <c r="A52" i="1"/>
  <c r="B52" i="1"/>
  <c r="C52" i="1"/>
  <c r="A388" i="1"/>
  <c r="B388" i="1"/>
  <c r="C388" i="1"/>
  <c r="A68" i="1"/>
  <c r="B68" i="1"/>
  <c r="C68" i="1"/>
  <c r="A203" i="1"/>
  <c r="B203" i="1"/>
  <c r="C203" i="1"/>
  <c r="A337" i="1"/>
  <c r="B337" i="1"/>
  <c r="C337" i="1"/>
  <c r="A336" i="1"/>
  <c r="B336" i="1"/>
  <c r="C336" i="1"/>
  <c r="A83" i="1"/>
  <c r="B83" i="1"/>
  <c r="C83" i="1"/>
  <c r="A161" i="1"/>
  <c r="B161" i="1"/>
  <c r="C161" i="1"/>
  <c r="A360" i="1"/>
  <c r="B360" i="1"/>
  <c r="C360" i="1"/>
  <c r="A269" i="1"/>
  <c r="B269" i="1"/>
  <c r="C269" i="1"/>
  <c r="A47" i="1"/>
  <c r="B47" i="1"/>
  <c r="C47" i="1"/>
  <c r="A48" i="1"/>
  <c r="B48" i="1"/>
  <c r="C48" i="1"/>
  <c r="A169" i="1"/>
  <c r="B169" i="1"/>
  <c r="C169" i="1"/>
  <c r="A170" i="1"/>
  <c r="B170" i="1"/>
  <c r="C170" i="1"/>
  <c r="A149" i="1"/>
  <c r="B149" i="1"/>
  <c r="C149" i="1"/>
  <c r="A308" i="1"/>
  <c r="B308" i="1"/>
  <c r="C308" i="1"/>
  <c r="A297" i="1"/>
  <c r="B297" i="1"/>
  <c r="C297" i="1"/>
  <c r="A298" i="1"/>
  <c r="B298" i="1"/>
  <c r="C298" i="1"/>
  <c r="A60" i="1"/>
  <c r="B60" i="1"/>
  <c r="C60" i="1"/>
  <c r="A62" i="1"/>
  <c r="B62" i="1"/>
  <c r="C62" i="1"/>
  <c r="A207" i="1"/>
  <c r="B207" i="1"/>
  <c r="C207" i="1"/>
  <c r="A208" i="1"/>
  <c r="B208" i="1"/>
  <c r="C208" i="1"/>
  <c r="A209" i="1"/>
  <c r="B209" i="1"/>
  <c r="C209" i="1"/>
  <c r="A210" i="1"/>
  <c r="B210" i="1"/>
  <c r="C210" i="1"/>
  <c r="A81" i="1"/>
  <c r="B81" i="1"/>
  <c r="C81" i="1"/>
  <c r="A376" i="1"/>
  <c r="B376" i="1"/>
  <c r="C376" i="1"/>
  <c r="A148" i="1"/>
  <c r="B148" i="1"/>
  <c r="C148" i="1"/>
  <c r="A33" i="1"/>
  <c r="B33" i="1"/>
  <c r="C33" i="1"/>
  <c r="A59" i="1"/>
  <c r="B59" i="1"/>
  <c r="C59" i="1"/>
  <c r="A272" i="1"/>
  <c r="B272" i="1"/>
  <c r="C272" i="1"/>
  <c r="A271" i="1"/>
  <c r="B271" i="1"/>
  <c r="C271" i="1"/>
  <c r="A36" i="1"/>
  <c r="B36" i="1"/>
  <c r="C36" i="1"/>
  <c r="A55" i="1"/>
  <c r="B55" i="1"/>
  <c r="C55" i="1"/>
  <c r="A34" i="1"/>
  <c r="B34" i="1"/>
  <c r="C34" i="1"/>
  <c r="A400" i="1"/>
  <c r="B400" i="1"/>
  <c r="C400" i="1"/>
  <c r="A268" i="1"/>
  <c r="B268" i="1"/>
  <c r="C268" i="1"/>
  <c r="A448" i="1"/>
  <c r="B448" i="1"/>
  <c r="C448" i="1"/>
  <c r="A54" i="1"/>
  <c r="B54" i="1"/>
  <c r="C54" i="1"/>
  <c r="A32" i="1"/>
  <c r="B32" i="1"/>
  <c r="C32" i="1"/>
  <c r="A353" i="1"/>
  <c r="B353" i="1"/>
  <c r="C353" i="1"/>
  <c r="A265" i="1"/>
  <c r="B265" i="1"/>
  <c r="C265" i="1"/>
  <c r="A146" i="1"/>
  <c r="B146" i="1"/>
  <c r="C146" i="1"/>
  <c r="A145" i="1"/>
  <c r="B145" i="1"/>
  <c r="C145" i="1"/>
  <c r="A378" i="1"/>
  <c r="B378" i="1"/>
  <c r="C378" i="1"/>
  <c r="A323" i="1"/>
  <c r="B323" i="1"/>
  <c r="C323" i="1"/>
  <c r="A42" i="1"/>
  <c r="B42" i="1"/>
  <c r="C42" i="1"/>
  <c r="A273" i="1"/>
  <c r="B273" i="1"/>
  <c r="C273" i="1"/>
  <c r="A50" i="1"/>
  <c r="B50" i="1"/>
  <c r="C50" i="1"/>
  <c r="A453" i="1"/>
  <c r="B453" i="1"/>
  <c r="C453" i="1"/>
  <c r="A454" i="1"/>
  <c r="B454" i="1"/>
  <c r="C454" i="1"/>
  <c r="A455" i="1"/>
  <c r="B455" i="1"/>
  <c r="C455" i="1"/>
  <c r="A452" i="1"/>
  <c r="B452" i="1"/>
  <c r="C452" i="1"/>
  <c r="A450" i="1"/>
  <c r="B450" i="1"/>
  <c r="C450" i="1"/>
  <c r="A449" i="1"/>
  <c r="B449" i="1"/>
  <c r="C449" i="1"/>
  <c r="A456" i="1"/>
  <c r="B456" i="1"/>
  <c r="C456" i="1"/>
  <c r="A457" i="1"/>
  <c r="B457" i="1"/>
  <c r="C457" i="1"/>
  <c r="A399" i="1"/>
  <c r="B399" i="1"/>
  <c r="C399" i="1"/>
  <c r="A316" i="1"/>
  <c r="B316" i="1"/>
  <c r="C316" i="1"/>
  <c r="A451" i="1"/>
  <c r="B451" i="1"/>
  <c r="C451" i="1"/>
  <c r="A398" i="1"/>
  <c r="B398" i="1"/>
  <c r="C398" i="1"/>
  <c r="A418" i="1"/>
  <c r="B418" i="1"/>
  <c r="C418" i="1"/>
  <c r="A93" i="1"/>
  <c r="B93" i="1"/>
  <c r="C93" i="1"/>
  <c r="A94" i="1"/>
  <c r="B94" i="1"/>
  <c r="C94" i="1"/>
  <c r="A97" i="1"/>
  <c r="B97" i="1"/>
  <c r="C97" i="1"/>
  <c r="A89" i="1"/>
  <c r="B89" i="1"/>
  <c r="C89" i="1"/>
  <c r="A90" i="1"/>
  <c r="B90" i="1"/>
  <c r="C90" i="1"/>
  <c r="A91" i="1"/>
  <c r="B91" i="1"/>
  <c r="C91" i="1"/>
  <c r="A92" i="1"/>
  <c r="B92" i="1"/>
  <c r="C92" i="1"/>
  <c r="A95" i="1"/>
  <c r="B95" i="1"/>
  <c r="C95" i="1"/>
  <c r="A98" i="1"/>
  <c r="B98" i="1"/>
  <c r="C98" i="1"/>
  <c r="A88" i="1"/>
  <c r="B88" i="1"/>
  <c r="C88" i="1"/>
  <c r="A96" i="1"/>
  <c r="B96" i="1"/>
  <c r="C96" i="1"/>
  <c r="A99" i="1"/>
  <c r="B99" i="1"/>
  <c r="C99" i="1"/>
  <c r="A441" i="1"/>
  <c r="B441" i="1"/>
  <c r="C441" i="1"/>
  <c r="A442" i="1"/>
  <c r="B442" i="1"/>
  <c r="C442" i="1"/>
  <c r="A439" i="1"/>
  <c r="B439" i="1"/>
  <c r="C439" i="1"/>
  <c r="A440" i="1"/>
  <c r="B440" i="1"/>
  <c r="C440" i="1"/>
  <c r="A436" i="1"/>
  <c r="B436" i="1"/>
  <c r="C436" i="1"/>
  <c r="A438" i="1"/>
  <c r="B438" i="1"/>
  <c r="C438" i="1"/>
  <c r="A437" i="1"/>
  <c r="B437" i="1"/>
  <c r="C437" i="1"/>
  <c r="A435" i="1"/>
  <c r="B435" i="1"/>
  <c r="C435" i="1"/>
  <c r="A443" i="1"/>
  <c r="B443" i="1"/>
  <c r="C443" i="1"/>
  <c r="A444" i="1"/>
  <c r="B444" i="1"/>
  <c r="C444" i="1"/>
  <c r="A27" i="1"/>
  <c r="B27" i="1"/>
  <c r="C27" i="1"/>
  <c r="A105" i="1"/>
  <c r="B105" i="1"/>
  <c r="C105" i="1"/>
  <c r="A106" i="1"/>
  <c r="B106" i="1"/>
  <c r="C106" i="1"/>
  <c r="A107" i="1"/>
  <c r="B107" i="1"/>
  <c r="C107" i="1"/>
  <c r="A192" i="1"/>
  <c r="B192" i="1"/>
  <c r="C192" i="1"/>
  <c r="A373" i="1"/>
  <c r="B373" i="1"/>
  <c r="C373" i="1"/>
  <c r="A322" i="1"/>
  <c r="B322" i="1"/>
  <c r="C322" i="1"/>
  <c r="A258" i="1"/>
  <c r="B258" i="1"/>
  <c r="C258" i="1"/>
  <c r="A259" i="1"/>
  <c r="B259" i="1"/>
  <c r="C259" i="1"/>
  <c r="A260" i="1"/>
  <c r="B260" i="1"/>
  <c r="C260" i="1"/>
  <c r="A147" i="1"/>
  <c r="B147" i="1"/>
  <c r="C147" i="1"/>
  <c r="A204" i="1"/>
  <c r="B204" i="1"/>
  <c r="C204" i="1"/>
  <c r="A205" i="1"/>
  <c r="B205" i="1"/>
  <c r="C205" i="1"/>
  <c r="A379" i="1"/>
  <c r="B379" i="1"/>
  <c r="C379" i="1"/>
  <c r="A53" i="1"/>
  <c r="B53" i="1"/>
  <c r="C53" i="1"/>
  <c r="A150" i="1"/>
  <c r="B150" i="1"/>
  <c r="C150" i="1"/>
  <c r="A151" i="1"/>
  <c r="B151" i="1"/>
  <c r="C151" i="1"/>
  <c r="A152" i="1"/>
  <c r="B152" i="1"/>
  <c r="C152" i="1"/>
  <c r="A154" i="1"/>
  <c r="B154" i="1"/>
  <c r="C154" i="1"/>
  <c r="A153" i="1"/>
  <c r="B153" i="1"/>
  <c r="C153" i="1"/>
  <c r="A155" i="1"/>
  <c r="B155" i="1"/>
  <c r="C155" i="1"/>
  <c r="A87" i="1"/>
  <c r="B87" i="1"/>
  <c r="C87" i="1"/>
  <c r="A188" i="1"/>
  <c r="B188" i="1"/>
  <c r="C188" i="1"/>
  <c r="A49" i="1"/>
  <c r="B49" i="1"/>
  <c r="C49" i="1"/>
  <c r="A447" i="1"/>
  <c r="B447" i="1"/>
  <c r="C447" i="1"/>
  <c r="A266" i="1"/>
  <c r="B266" i="1"/>
  <c r="C266" i="1"/>
  <c r="A408" i="1"/>
  <c r="B408" i="1"/>
  <c r="C408" i="1"/>
  <c r="A85" i="1"/>
  <c r="B85" i="1"/>
  <c r="C85" i="1"/>
  <c r="A103" i="1"/>
  <c r="B103" i="1"/>
  <c r="C103" i="1"/>
  <c r="A84" i="1"/>
  <c r="B84" i="1"/>
  <c r="C84" i="1"/>
  <c r="A19" i="1"/>
  <c r="B19" i="1"/>
  <c r="C19" i="1"/>
  <c r="A386" i="1"/>
  <c r="B386" i="1"/>
  <c r="C386" i="1"/>
  <c r="A299" i="1"/>
  <c r="B299" i="1"/>
  <c r="C299" i="1"/>
  <c r="A340" i="1"/>
  <c r="B340" i="1"/>
  <c r="C340" i="1"/>
  <c r="A327" i="1"/>
  <c r="B327" i="1"/>
  <c r="C327" i="1"/>
  <c r="A100" i="1"/>
  <c r="B100" i="1"/>
  <c r="C100" i="1"/>
  <c r="A339" i="1"/>
  <c r="B339" i="1"/>
  <c r="C339" i="1"/>
  <c r="A303" i="1"/>
  <c r="B303" i="1"/>
  <c r="C303" i="1"/>
  <c r="A190" i="1"/>
  <c r="B190" i="1"/>
  <c r="C190" i="1"/>
  <c r="A325" i="1"/>
  <c r="B325" i="1"/>
  <c r="C325" i="1"/>
  <c r="A328" i="1"/>
  <c r="B328" i="1"/>
  <c r="C328" i="1"/>
  <c r="A329" i="1"/>
  <c r="B329" i="1"/>
  <c r="C329" i="1"/>
  <c r="A331" i="1"/>
  <c r="B331" i="1"/>
  <c r="C331" i="1"/>
  <c r="A330" i="1"/>
  <c r="B330" i="1"/>
  <c r="C330" i="1"/>
  <c r="A332" i="1"/>
  <c r="B332" i="1"/>
  <c r="C332" i="1"/>
  <c r="A333" i="1"/>
  <c r="B333" i="1"/>
  <c r="C333" i="1"/>
  <c r="A334" i="1"/>
  <c r="B334" i="1"/>
  <c r="C334" i="1"/>
  <c r="A335" i="1"/>
  <c r="B335" i="1"/>
  <c r="C335" i="1"/>
  <c r="A375" i="1"/>
  <c r="B375" i="1"/>
  <c r="C375" i="1"/>
  <c r="A125" i="1"/>
  <c r="B125" i="1"/>
  <c r="C125" i="1"/>
  <c r="A126" i="1"/>
  <c r="B126" i="1"/>
  <c r="C126" i="1"/>
  <c r="A274" i="1"/>
  <c r="B274" i="1"/>
  <c r="C274" i="1"/>
  <c r="A345" i="1"/>
  <c r="B345" i="1"/>
  <c r="C345" i="1"/>
  <c r="A324" i="1"/>
  <c r="B324" i="1"/>
  <c r="C324" i="1"/>
  <c r="A326" i="1"/>
  <c r="B326" i="1"/>
  <c r="C326" i="1"/>
  <c r="A197" i="1"/>
  <c r="B197" i="1"/>
  <c r="C197" i="1"/>
  <c r="A198" i="1"/>
  <c r="B198" i="1"/>
  <c r="C198" i="1"/>
  <c r="A199" i="1"/>
  <c r="B199" i="1"/>
  <c r="C199" i="1"/>
  <c r="A201" i="1"/>
  <c r="B201" i="1"/>
  <c r="C201" i="1"/>
  <c r="A200" i="1"/>
  <c r="B200" i="1"/>
  <c r="C200" i="1"/>
  <c r="A202" i="1"/>
  <c r="B202" i="1"/>
  <c r="C202" i="1"/>
  <c r="A276" i="1"/>
  <c r="B276" i="1"/>
  <c r="C276" i="1"/>
  <c r="A385" i="1"/>
  <c r="B385" i="1"/>
  <c r="C385" i="1"/>
  <c r="A404" i="1"/>
  <c r="B404" i="1"/>
  <c r="C404" i="1"/>
  <c r="A359" i="1"/>
  <c r="B359" i="1"/>
  <c r="C359" i="1"/>
  <c r="A76" i="1"/>
  <c r="B76" i="1"/>
  <c r="C76" i="1"/>
  <c r="A108" i="1"/>
  <c r="B108" i="1"/>
  <c r="C108" i="1"/>
  <c r="A295" i="1"/>
  <c r="B295" i="1"/>
  <c r="C295" i="1"/>
  <c r="A61" i="1"/>
  <c r="B61" i="1"/>
  <c r="C61" i="1"/>
  <c r="A184" i="1"/>
  <c r="B184" i="1"/>
  <c r="C184" i="1"/>
  <c r="A311" i="1"/>
  <c r="B311" i="1"/>
  <c r="C311" i="1"/>
  <c r="A183" i="1"/>
  <c r="B183" i="1"/>
  <c r="C183" i="1"/>
  <c r="A182" i="1"/>
  <c r="B182" i="1"/>
  <c r="C182" i="1"/>
  <c r="A174" i="1"/>
  <c r="B174" i="1"/>
  <c r="C174" i="1"/>
  <c r="A158" i="1"/>
  <c r="B158" i="1"/>
  <c r="C158" i="1"/>
  <c r="A35" i="1"/>
  <c r="B35" i="1"/>
  <c r="C35" i="1"/>
  <c r="A179" i="1"/>
  <c r="B179" i="1"/>
  <c r="C179" i="1"/>
  <c r="A407" i="1"/>
  <c r="B407" i="1"/>
  <c r="C407" i="1"/>
  <c r="A66" i="1"/>
  <c r="B66" i="1"/>
  <c r="C66" i="1"/>
  <c r="A178" i="1"/>
  <c r="B178" i="1"/>
  <c r="C178" i="1"/>
  <c r="A185" i="1"/>
  <c r="B185" i="1"/>
  <c r="C185" i="1"/>
  <c r="A186" i="1"/>
  <c r="B186" i="1"/>
  <c r="C186" i="1"/>
  <c r="A137" i="1"/>
  <c r="B137" i="1"/>
  <c r="C137" i="1"/>
  <c r="A142" i="1"/>
  <c r="B142" i="1"/>
  <c r="C142" i="1"/>
  <c r="A141" i="1"/>
  <c r="B141" i="1"/>
  <c r="C141" i="1"/>
  <c r="A175" i="1"/>
  <c r="B175" i="1"/>
  <c r="C175" i="1"/>
  <c r="A135" i="1"/>
  <c r="B135" i="1"/>
  <c r="C135" i="1"/>
  <c r="A136" i="1"/>
  <c r="B136" i="1"/>
  <c r="C136" i="1"/>
  <c r="A138" i="1"/>
  <c r="B138" i="1"/>
  <c r="C138" i="1"/>
  <c r="A139" i="1"/>
  <c r="B139" i="1"/>
  <c r="C139" i="1"/>
  <c r="A140" i="1"/>
  <c r="B140" i="1"/>
  <c r="C140" i="1"/>
  <c r="A289" i="1"/>
  <c r="B289" i="1"/>
  <c r="C289" i="1"/>
  <c r="A290" i="1"/>
  <c r="B290" i="1"/>
  <c r="C290" i="1"/>
  <c r="A361" i="1"/>
  <c r="B361" i="1"/>
  <c r="C361" i="1"/>
  <c r="A362" i="1"/>
  <c r="B362" i="1"/>
  <c r="C362" i="1"/>
  <c r="A363" i="1"/>
  <c r="B363" i="1"/>
  <c r="C363" i="1"/>
  <c r="A364" i="1"/>
  <c r="B364" i="1"/>
  <c r="C364" i="1"/>
  <c r="A365" i="1"/>
  <c r="B365" i="1"/>
  <c r="C365" i="1"/>
  <c r="A387" i="1"/>
  <c r="B387" i="1"/>
  <c r="C387" i="1"/>
  <c r="A389" i="1"/>
  <c r="B389" i="1"/>
  <c r="C389" i="1"/>
  <c r="A391" i="1"/>
  <c r="B391" i="1"/>
  <c r="C391" i="1"/>
  <c r="A390" i="1"/>
  <c r="B390" i="1"/>
  <c r="C390" i="1"/>
  <c r="A392" i="1"/>
  <c r="B392" i="1"/>
  <c r="C392" i="1"/>
  <c r="A393" i="1"/>
  <c r="B393" i="1"/>
  <c r="C393" i="1"/>
  <c r="A402" i="1"/>
  <c r="B402" i="1"/>
  <c r="C402" i="1"/>
  <c r="A403" i="1"/>
  <c r="B403" i="1"/>
  <c r="C403" i="1"/>
  <c r="A405" i="1"/>
  <c r="B405" i="1"/>
  <c r="C405" i="1"/>
  <c r="A406" i="1"/>
  <c r="B406" i="1"/>
  <c r="C406" i="1"/>
  <c r="A423" i="1"/>
  <c r="B423" i="1"/>
  <c r="C423" i="1"/>
  <c r="A424" i="1"/>
  <c r="B424" i="1"/>
  <c r="C424" i="1"/>
  <c r="A409" i="1"/>
  <c r="B409" i="1"/>
  <c r="C409" i="1"/>
  <c r="A410" i="1"/>
  <c r="B410" i="1"/>
  <c r="C410" i="1"/>
  <c r="A411" i="1"/>
  <c r="B411" i="1"/>
  <c r="C411" i="1"/>
  <c r="A412" i="1"/>
  <c r="B412" i="1"/>
  <c r="C412" i="1"/>
  <c r="A413" i="1"/>
  <c r="B413" i="1"/>
  <c r="C413" i="1"/>
  <c r="A415" i="1"/>
  <c r="B415" i="1"/>
  <c r="C415" i="1"/>
  <c r="A414" i="1"/>
  <c r="B414" i="1"/>
  <c r="C414" i="1"/>
  <c r="A416" i="1"/>
  <c r="B416" i="1"/>
  <c r="C416" i="1"/>
  <c r="A417" i="1"/>
  <c r="B417" i="1"/>
  <c r="C417" i="1"/>
  <c r="A419" i="1"/>
  <c r="B419" i="1"/>
  <c r="C419" i="1"/>
  <c r="A420" i="1"/>
  <c r="B420" i="1"/>
  <c r="C420" i="1"/>
  <c r="A421" i="1"/>
  <c r="B421" i="1"/>
  <c r="C421" i="1"/>
  <c r="A233" i="1"/>
  <c r="B233" i="1"/>
  <c r="C233" i="1"/>
  <c r="A235" i="1"/>
  <c r="B235" i="1"/>
  <c r="C235" i="1"/>
  <c r="A237" i="1"/>
  <c r="B237" i="1"/>
  <c r="C237" i="1"/>
  <c r="A236" i="1"/>
  <c r="B236" i="1"/>
  <c r="C236" i="1"/>
  <c r="A238" i="1"/>
  <c r="B238" i="1"/>
  <c r="C238" i="1"/>
  <c r="A239" i="1"/>
  <c r="B239" i="1"/>
  <c r="C239" i="1"/>
  <c r="A241" i="1"/>
  <c r="B241" i="1"/>
  <c r="C241" i="1"/>
  <c r="A240" i="1"/>
  <c r="B240" i="1"/>
  <c r="C240" i="1"/>
  <c r="A242" i="1"/>
  <c r="B242" i="1"/>
  <c r="C242" i="1"/>
  <c r="A243" i="1"/>
  <c r="B243" i="1"/>
  <c r="C243" i="1"/>
  <c r="A245" i="1"/>
  <c r="B245" i="1"/>
  <c r="C245" i="1"/>
  <c r="A246" i="1"/>
  <c r="B246" i="1"/>
  <c r="C246" i="1"/>
  <c r="A244" i="1"/>
  <c r="B244" i="1"/>
  <c r="C244" i="1"/>
  <c r="A248" i="1"/>
  <c r="B248" i="1"/>
  <c r="C248" i="1"/>
  <c r="A247" i="1"/>
  <c r="B247" i="1"/>
  <c r="C247" i="1"/>
  <c r="A249" i="1"/>
  <c r="B249" i="1"/>
  <c r="C249" i="1"/>
  <c r="A251" i="1"/>
  <c r="B251" i="1"/>
  <c r="C251" i="1"/>
  <c r="A250" i="1"/>
  <c r="B250" i="1"/>
  <c r="C250" i="1"/>
  <c r="A252" i="1"/>
  <c r="B252" i="1"/>
  <c r="C252" i="1"/>
  <c r="A253" i="1"/>
  <c r="B253" i="1"/>
  <c r="C253" i="1"/>
  <c r="A287" i="1"/>
  <c r="B287" i="1"/>
  <c r="C287" i="1"/>
  <c r="A255" i="1"/>
  <c r="B255" i="1"/>
  <c r="C255" i="1"/>
  <c r="A254" i="1"/>
  <c r="B254" i="1"/>
  <c r="C254" i="1"/>
  <c r="A257" i="1"/>
  <c r="B257" i="1"/>
  <c r="C257" i="1"/>
  <c r="A256" i="1"/>
  <c r="B256" i="1"/>
  <c r="C256" i="1"/>
  <c r="A275" i="1"/>
  <c r="B275" i="1"/>
  <c r="C275" i="1"/>
  <c r="A300" i="1"/>
  <c r="B300" i="1"/>
  <c r="C300" i="1"/>
  <c r="A342" i="1"/>
  <c r="B342" i="1"/>
  <c r="C342" i="1"/>
  <c r="A343" i="1"/>
  <c r="B343" i="1"/>
  <c r="C343" i="1"/>
  <c r="A344" i="1"/>
  <c r="B344" i="1"/>
  <c r="C344" i="1"/>
  <c r="A280" i="1"/>
  <c r="B280" i="1"/>
  <c r="C280" i="1"/>
  <c r="A279" i="1"/>
  <c r="B279" i="1"/>
  <c r="C279" i="1"/>
  <c r="A281" i="1"/>
  <c r="B281" i="1"/>
  <c r="C281" i="1"/>
  <c r="A346" i="1"/>
  <c r="B346" i="1"/>
  <c r="C346" i="1"/>
  <c r="A354" i="1"/>
  <c r="B354" i="1"/>
  <c r="C354" i="1"/>
  <c r="A355" i="1"/>
  <c r="B355" i="1"/>
  <c r="C355" i="1"/>
  <c r="A357" i="1"/>
  <c r="B357" i="1"/>
  <c r="C357" i="1"/>
  <c r="A356" i="1"/>
  <c r="B356" i="1"/>
  <c r="C356" i="1"/>
  <c r="A358" i="1"/>
  <c r="B358" i="1"/>
  <c r="C358" i="1"/>
  <c r="A71" i="1"/>
  <c r="B71" i="1"/>
  <c r="C71" i="1"/>
  <c r="A157" i="1"/>
  <c r="B157" i="1"/>
  <c r="C157" i="1"/>
  <c r="A173" i="1"/>
  <c r="B173" i="1"/>
  <c r="C173" i="1"/>
  <c r="A172" i="1"/>
  <c r="B172" i="1"/>
  <c r="C172" i="1"/>
  <c r="A171" i="1"/>
  <c r="B171" i="1"/>
  <c r="C171" i="1"/>
  <c r="A177" i="1"/>
  <c r="B177" i="1"/>
  <c r="C177" i="1"/>
  <c r="A176" i="1"/>
  <c r="B176" i="1"/>
  <c r="C176" i="1"/>
  <c r="A180" i="1"/>
  <c r="B180" i="1"/>
  <c r="C180" i="1"/>
  <c r="A181" i="1"/>
  <c r="B181" i="1"/>
  <c r="C181" i="1"/>
  <c r="A212" i="1"/>
  <c r="B212" i="1"/>
  <c r="C212" i="1"/>
  <c r="A211" i="1"/>
  <c r="B211" i="1"/>
  <c r="C211" i="1"/>
  <c r="A213" i="1"/>
  <c r="B213" i="1"/>
  <c r="C213" i="1"/>
  <c r="A214" i="1"/>
  <c r="B214" i="1"/>
  <c r="C214" i="1"/>
  <c r="A215" i="1"/>
  <c r="B215" i="1"/>
  <c r="C215" i="1"/>
  <c r="A216" i="1"/>
  <c r="B216" i="1"/>
  <c r="C216" i="1"/>
  <c r="A217" i="1"/>
  <c r="B217" i="1"/>
  <c r="C217" i="1"/>
  <c r="A218" i="1"/>
  <c r="B218" i="1"/>
  <c r="C218" i="1"/>
  <c r="A219" i="1"/>
  <c r="B219" i="1"/>
  <c r="C219" i="1"/>
  <c r="A220" i="1"/>
  <c r="B220" i="1"/>
  <c r="C220" i="1"/>
  <c r="A222" i="1"/>
  <c r="B222" i="1"/>
  <c r="C222" i="1"/>
  <c r="A221" i="1"/>
  <c r="B221" i="1"/>
  <c r="C221" i="1"/>
  <c r="A224" i="1"/>
  <c r="B224" i="1"/>
  <c r="C224" i="1"/>
  <c r="A223" i="1"/>
  <c r="B223" i="1"/>
  <c r="C223" i="1"/>
  <c r="A225" i="1"/>
  <c r="B225" i="1"/>
  <c r="C225" i="1"/>
  <c r="A226" i="1"/>
  <c r="B226" i="1"/>
  <c r="C226" i="1"/>
  <c r="A227" i="1"/>
  <c r="B227" i="1"/>
  <c r="C227" i="1"/>
  <c r="A228" i="1"/>
  <c r="B228" i="1"/>
  <c r="C228" i="1"/>
  <c r="A229" i="1"/>
  <c r="B229" i="1"/>
  <c r="C229" i="1"/>
  <c r="A230" i="1"/>
  <c r="B230" i="1"/>
  <c r="C230" i="1"/>
  <c r="A231" i="1"/>
  <c r="B231" i="1"/>
  <c r="C231" i="1"/>
  <c r="A282" i="1"/>
  <c r="B282" i="1"/>
  <c r="C282" i="1"/>
  <c r="A283" i="1"/>
  <c r="B283" i="1"/>
  <c r="C283" i="1"/>
  <c r="A284" i="1"/>
  <c r="B284" i="1"/>
  <c r="C284" i="1"/>
  <c r="A285" i="1"/>
  <c r="B285" i="1"/>
  <c r="C285" i="1"/>
  <c r="A286" i="1"/>
  <c r="B286" i="1"/>
  <c r="C286" i="1"/>
  <c r="A232" i="1"/>
  <c r="B232" i="1"/>
  <c r="C232" i="1"/>
  <c r="A234" i="1"/>
  <c r="B234" i="1"/>
  <c r="C234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6" i="1"/>
  <c r="B26" i="1"/>
  <c r="C26" i="1"/>
  <c r="A25" i="1"/>
  <c r="B25" i="1"/>
  <c r="C25" i="1"/>
  <c r="A31" i="1"/>
  <c r="B31" i="1"/>
  <c r="C31" i="1"/>
  <c r="A37" i="1"/>
  <c r="B37" i="1"/>
  <c r="C37" i="1"/>
  <c r="A38" i="1"/>
  <c r="B38" i="1"/>
  <c r="C38" i="1"/>
  <c r="A39" i="1"/>
  <c r="B39" i="1"/>
  <c r="C39" i="1"/>
  <c r="A56" i="1"/>
  <c r="B56" i="1"/>
  <c r="C56" i="1"/>
  <c r="A63" i="1"/>
  <c r="B63" i="1"/>
  <c r="C63" i="1"/>
  <c r="A74" i="1"/>
  <c r="B74" i="1"/>
  <c r="C74" i="1"/>
  <c r="A77" i="1"/>
  <c r="B77" i="1"/>
  <c r="C77" i="1"/>
  <c r="A78" i="1"/>
  <c r="B78" i="1"/>
  <c r="C78" i="1"/>
  <c r="A79" i="1"/>
  <c r="B79" i="1"/>
  <c r="C79" i="1"/>
  <c r="A80" i="1"/>
  <c r="B80" i="1"/>
  <c r="C80" i="1"/>
  <c r="A67" i="1"/>
  <c r="B67" i="1"/>
  <c r="C67" i="1"/>
  <c r="A86" i="1"/>
  <c r="B86" i="1"/>
  <c r="C86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A122" i="1"/>
  <c r="B122" i="1"/>
  <c r="C122" i="1"/>
  <c r="A123" i="1"/>
  <c r="B123" i="1"/>
  <c r="C123" i="1"/>
</calcChain>
</file>

<file path=xl/sharedStrings.xml><?xml version="1.0" encoding="utf-8"?>
<sst xmlns="http://schemas.openxmlformats.org/spreadsheetml/2006/main" count="13" uniqueCount="13">
  <si>
    <t>Cod Articol</t>
  </si>
  <si>
    <t>Descr. Articol</t>
  </si>
  <si>
    <t>☎ Contact Birou:</t>
  </si>
  <si>
    <t>Alina Radvansky | alina@scaune.ro | 0743 123 529</t>
  </si>
  <si>
    <t>Anna Rognean | anna@scaune.ro | 0744 796 051  </t>
  </si>
  <si>
    <t>Evelin Negrea | evelin@scaune.ro | 0744 799 278</t>
  </si>
  <si>
    <t>☎ Contact Reprezentanti:</t>
  </si>
  <si>
    <t>Ionel Cosa | nelu@scaune.ro | 0742 223 155</t>
  </si>
  <si>
    <t>Levente Czako | c.levente@scaune.ro | 0742 900 972</t>
  </si>
  <si>
    <t>George Dobrescu | george@scaune.ro | 0742 083 655 </t>
  </si>
  <si>
    <t>Ovidiu Nițu | ovidiu@scaune.ro | 0744 331 889</t>
  </si>
  <si>
    <t>Cantitate Stoc</t>
  </si>
  <si>
    <t>Stoc Scaune: actualizat 03.05.2019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</si>
</sst>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4" fillId="0" borderId="0" xfId="1"/>
    <xf numFmtId="0" fontId="1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velin@scaune.ro" TargetMode="External"/><Relationship Id="rId7" Type="http://schemas.openxmlformats.org/officeDocument/2006/relationships/hyperlink" Target="mailto:ovidiu@scaune.ro" TargetMode="External"/><Relationship Id="rId2" Type="http://schemas.openxmlformats.org/officeDocument/2006/relationships/hyperlink" Target="mailto:anna@scaune.ro" TargetMode="External"/><Relationship Id="rId1" Type="http://schemas.openxmlformats.org/officeDocument/2006/relationships/hyperlink" Target="mailto:alina@scaune.ro" TargetMode="External"/><Relationship Id="rId6" Type="http://schemas.openxmlformats.org/officeDocument/2006/relationships/hyperlink" Target="mailto:george@scaune.ro" TargetMode="External"/><Relationship Id="rId5" Type="http://schemas.openxmlformats.org/officeDocument/2006/relationships/hyperlink" Target="mailto:c.levente@scaune.ro" TargetMode="External"/><Relationship Id="rId4" Type="http://schemas.openxmlformats.org/officeDocument/2006/relationships/hyperlink" Target="mailto:nelu@scaune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7F9E2-755E-483D-8EE5-1D8C85B1FE76}">
  <dimension ref="A1:C460"/>
  <sheetViews>
    <sheetView tabSelected="1" workbookViewId="0">
      <pane ySplit="12" topLeftCell="A13" activePane="bottomLeft" state="frozen"/>
      <selection pane="bottomLeft" activeCell="F17" sqref="F17"/>
    </sheetView>
  </sheetViews>
  <sheetFormatPr defaultRowHeight="15" x14ac:dyDescent="0.25"/>
  <cols>
    <col min="1" max="1" width="12.7109375" customWidth="1"/>
    <col min="2" max="2" width="60.7109375" bestFit="1" customWidth="1"/>
    <col min="3" max="3" width="15.7109375" bestFit="1" customWidth="1"/>
  </cols>
  <sheetData>
    <row r="1" spans="1:3" x14ac:dyDescent="0.25">
      <c r="A1" s="2" t="s">
        <v>12</v>
      </c>
      <c r="B1" s="3"/>
      <c r="C1" s="3"/>
    </row>
    <row r="2" spans="1:3" x14ac:dyDescent="0.25">
      <c r="A2" s="1" t="s">
        <v>2</v>
      </c>
    </row>
    <row r="3" spans="1:3" x14ac:dyDescent="0.25">
      <c r="A3" s="4" t="s">
        <v>3</v>
      </c>
    </row>
    <row r="4" spans="1:3" x14ac:dyDescent="0.25">
      <c r="A4" s="4" t="s">
        <v>4</v>
      </c>
    </row>
    <row r="5" spans="1:3" x14ac:dyDescent="0.25">
      <c r="A5" s="4" t="s">
        <v>5</v>
      </c>
    </row>
    <row r="6" spans="1:3" x14ac:dyDescent="0.25">
      <c r="A6" s="1" t="s">
        <v>6</v>
      </c>
    </row>
    <row r="7" spans="1:3" x14ac:dyDescent="0.25">
      <c r="A7" s="4" t="s">
        <v>7</v>
      </c>
    </row>
    <row r="8" spans="1:3" x14ac:dyDescent="0.25">
      <c r="A8" s="4" t="s">
        <v>8</v>
      </c>
    </row>
    <row r="9" spans="1:3" x14ac:dyDescent="0.25">
      <c r="A9" s="4" t="s">
        <v>9</v>
      </c>
    </row>
    <row r="10" spans="1:3" x14ac:dyDescent="0.25">
      <c r="A10" s="4" t="s">
        <v>10</v>
      </c>
    </row>
    <row r="12" spans="1:3" x14ac:dyDescent="0.25">
      <c r="A12" s="5" t="s">
        <v>0</v>
      </c>
      <c r="B12" s="5" t="s">
        <v>1</v>
      </c>
      <c r="C12" s="5" t="s">
        <v>11</v>
      </c>
    </row>
    <row r="13" spans="1:3" x14ac:dyDescent="0.25">
      <c r="A13" t="str">
        <f>"P00036"</f>
        <v>P00036</v>
      </c>
      <c r="B13" t="str">
        <f>"Scaun 1040 ERGO C11"</f>
        <v>Scaun 1040 ERGO C11</v>
      </c>
      <c r="C13" t="str">
        <f>"9.00"</f>
        <v>9.00</v>
      </c>
    </row>
    <row r="14" spans="1:3" x14ac:dyDescent="0.25">
      <c r="A14" t="str">
        <f>"P00038"</f>
        <v>P00038</v>
      </c>
      <c r="B14" t="str">
        <f>"Scaun 1040 ERGO C14"</f>
        <v>Scaun 1040 ERGO C14</v>
      </c>
      <c r="C14" t="str">
        <f>"2.00"</f>
        <v>2.00</v>
      </c>
    </row>
    <row r="15" spans="1:3" x14ac:dyDescent="0.25">
      <c r="A15" t="str">
        <f>"P00256"</f>
        <v>P00256</v>
      </c>
      <c r="B15" t="str">
        <f>"Scaun 1080 MEK C06"</f>
        <v>Scaun 1080 MEK C06</v>
      </c>
      <c r="C15" t="str">
        <f>"3.00"</f>
        <v>3.00</v>
      </c>
    </row>
    <row r="16" spans="1:3" x14ac:dyDescent="0.25">
      <c r="A16" t="str">
        <f>"P00513"</f>
        <v>P00513</v>
      </c>
      <c r="B16" t="str">
        <f>"Scaun 1080 MEK LX C06"</f>
        <v>Scaun 1080 MEK LX C06</v>
      </c>
      <c r="C16" t="str">
        <f>"1.00"</f>
        <v>1.00</v>
      </c>
    </row>
    <row r="17" spans="1:3" x14ac:dyDescent="0.25">
      <c r="A17" t="str">
        <f>"P00516"</f>
        <v>P00516</v>
      </c>
      <c r="B17" t="str">
        <f>"Scaun 1080 MEK LX C11"</f>
        <v>Scaun 1080 MEK LX C11</v>
      </c>
      <c r="C17" t="str">
        <f>"4.00"</f>
        <v>4.00</v>
      </c>
    </row>
    <row r="18" spans="1:3" x14ac:dyDescent="0.25">
      <c r="A18" t="str">
        <f>"P00522"</f>
        <v>P00522</v>
      </c>
      <c r="B18" t="str">
        <f>"Scaun 1080 MEK LX C29"</f>
        <v>Scaun 1080 MEK LX C29</v>
      </c>
      <c r="C18" t="str">
        <f>"10.00"</f>
        <v>10.00</v>
      </c>
    </row>
    <row r="19" spans="1:3" x14ac:dyDescent="0.25">
      <c r="A19" t="str">
        <f>"P19842"</f>
        <v>P19842</v>
      </c>
      <c r="B19" t="str">
        <f>"Scaun 1120/CR MF03"</f>
        <v>Scaun 1120/CR MF03</v>
      </c>
      <c r="C19" t="str">
        <f>"1.00"</f>
        <v>1.00</v>
      </c>
    </row>
    <row r="20" spans="1:3" x14ac:dyDescent="0.25">
      <c r="A20" t="str">
        <f>"P01264"</f>
        <v>P01264</v>
      </c>
      <c r="B20" t="str">
        <f>"Scaun 1120/N C03"</f>
        <v>Scaun 1120/N C03</v>
      </c>
      <c r="C20" t="str">
        <f>"1.00"</f>
        <v>1.00</v>
      </c>
    </row>
    <row r="21" spans="1:3" x14ac:dyDescent="0.25">
      <c r="A21" t="str">
        <f>"P01265"</f>
        <v>P01265</v>
      </c>
      <c r="B21" t="str">
        <f>"Scaun 1120/N C04"</f>
        <v>Scaun 1120/N C04</v>
      </c>
      <c r="C21" t="str">
        <f>"7.00"</f>
        <v>7.00</v>
      </c>
    </row>
    <row r="22" spans="1:3" x14ac:dyDescent="0.25">
      <c r="A22" t="str">
        <f>"P01269"</f>
        <v>P01269</v>
      </c>
      <c r="B22" t="str">
        <f>"Scaun 1120/N C08"</f>
        <v>Scaun 1120/N C08</v>
      </c>
      <c r="C22" t="str">
        <f>"3.00"</f>
        <v>3.00</v>
      </c>
    </row>
    <row r="23" spans="1:3" x14ac:dyDescent="0.25">
      <c r="A23" t="str">
        <f>"P01270"</f>
        <v>P01270</v>
      </c>
      <c r="B23" t="str">
        <f>"Scaun 1120/N C11"</f>
        <v>Scaun 1120/N C11</v>
      </c>
      <c r="C23" t="str">
        <f>"2.00"</f>
        <v>2.00</v>
      </c>
    </row>
    <row r="24" spans="1:3" x14ac:dyDescent="0.25">
      <c r="A24" t="str">
        <f>"P01327"</f>
        <v>P01327</v>
      </c>
      <c r="B24" t="str">
        <f>"Scaun 1120/N ERGO C22"</f>
        <v>Scaun 1120/N ERGO C22</v>
      </c>
      <c r="C24" t="str">
        <f>"1.00"</f>
        <v>1.00</v>
      </c>
    </row>
    <row r="25" spans="1:3" x14ac:dyDescent="0.25">
      <c r="A25" t="str">
        <f>"P01396"</f>
        <v>P01396</v>
      </c>
      <c r="B25" t="str">
        <f>"Scaun 1120/N FBS009"</f>
        <v>Scaun 1120/N FBS009</v>
      </c>
      <c r="C25" t="str">
        <f>"10.00"</f>
        <v>10.00</v>
      </c>
    </row>
    <row r="26" spans="1:3" x14ac:dyDescent="0.25">
      <c r="A26" t="str">
        <f>"P01395"</f>
        <v>P01395</v>
      </c>
      <c r="B26" t="str">
        <f>"Scaun 1120/N FBS108"</f>
        <v>Scaun 1120/N FBS108</v>
      </c>
      <c r="C26" t="str">
        <f>"11.00"</f>
        <v>11.00</v>
      </c>
    </row>
    <row r="27" spans="1:3" x14ac:dyDescent="0.25">
      <c r="A27" t="str">
        <f>"P21844"</f>
        <v>P21844</v>
      </c>
      <c r="B27" t="str">
        <f>"Scaun 1140 ASYN C11"</f>
        <v>Scaun 1140 ASYN C11</v>
      </c>
      <c r="C27" t="str">
        <f>"2.00"</f>
        <v>2.00</v>
      </c>
    </row>
    <row r="28" spans="1:3" x14ac:dyDescent="0.25">
      <c r="A28" t="str">
        <f>"P24348"</f>
        <v>P24348</v>
      </c>
      <c r="B28" t="str">
        <f>"Scaun 1140 ASYN C27"</f>
        <v>Scaun 1140 ASYN C27</v>
      </c>
      <c r="C28" t="str">
        <f>"1.00"</f>
        <v>1.00</v>
      </c>
    </row>
    <row r="29" spans="1:3" x14ac:dyDescent="0.25">
      <c r="A29" t="str">
        <f>"P25100"</f>
        <v>P25100</v>
      </c>
      <c r="B29" t="str">
        <f>"Scaun 1140 ASYN E35"</f>
        <v>Scaun 1140 ASYN E35</v>
      </c>
      <c r="C29" t="str">
        <f>"1.00"</f>
        <v>1.00</v>
      </c>
    </row>
    <row r="30" spans="1:3" x14ac:dyDescent="0.25">
      <c r="A30" t="str">
        <f>"P25292"</f>
        <v>P25292</v>
      </c>
      <c r="B30" t="str">
        <f>"Scaun 1140 ASYN K02"</f>
        <v>Scaun 1140 ASYN K02</v>
      </c>
      <c r="C30" t="str">
        <f>"1.00"</f>
        <v>1.00</v>
      </c>
    </row>
    <row r="31" spans="1:3" x14ac:dyDescent="0.25">
      <c r="A31" t="str">
        <f>"P01747"</f>
        <v>P01747</v>
      </c>
      <c r="B31" t="str">
        <f>"Scaun 1170 MEK C27"</f>
        <v>Scaun 1170 MEK C27</v>
      </c>
      <c r="C31" t="str">
        <f>"1.00"</f>
        <v>1.00</v>
      </c>
    </row>
    <row r="32" spans="1:3" x14ac:dyDescent="0.25">
      <c r="A32" t="str">
        <f>"P22267"</f>
        <v>P22267</v>
      </c>
      <c r="B32" t="str">
        <f>"Scaun 1180 ASYN FBS108"</f>
        <v>Scaun 1180 ASYN FBS108</v>
      </c>
      <c r="C32" t="str">
        <f>"1.00"</f>
        <v>1.00</v>
      </c>
    </row>
    <row r="33" spans="1:3" x14ac:dyDescent="0.25">
      <c r="A33" t="str">
        <f>"P22532"</f>
        <v>P22532</v>
      </c>
      <c r="B33" t="str">
        <f>"Scaun 1290 EXT LEMN baza cr."</f>
        <v>Scaun 1290 EXT LEMN baza cr.</v>
      </c>
      <c r="C33" t="str">
        <f>"1.00"</f>
        <v>1.00</v>
      </c>
    </row>
    <row r="34" spans="1:3" x14ac:dyDescent="0.25">
      <c r="A34" t="str">
        <f>"P22706"</f>
        <v>P22706</v>
      </c>
      <c r="B34" t="str">
        <f>"Scaun 1290 MEK"</f>
        <v>Scaun 1290 MEK</v>
      </c>
      <c r="C34" t="str">
        <f>"3.00"</f>
        <v>3.00</v>
      </c>
    </row>
    <row r="35" spans="1:3" x14ac:dyDescent="0.25">
      <c r="A35" t="str">
        <f>"P11899"</f>
        <v>P11899</v>
      </c>
      <c r="B35" t="str">
        <f>"Scaun 1290 NOR ventuze"</f>
        <v>Scaun 1290 NOR ventuze</v>
      </c>
      <c r="C35" t="str">
        <f>"4.00"</f>
        <v>4.00</v>
      </c>
    </row>
    <row r="36" spans="1:3" x14ac:dyDescent="0.25">
      <c r="A36" t="str">
        <f>"P22681"</f>
        <v>P22681</v>
      </c>
      <c r="B36" t="str">
        <f>"Scaun 1340 ASYN 3222 baza cr. ventuze"</f>
        <v>Scaun 1340 ASYN 3222 baza cr. ventuze</v>
      </c>
      <c r="C36" t="str">
        <f>"1.00"</f>
        <v>1.00</v>
      </c>
    </row>
    <row r="37" spans="1:3" x14ac:dyDescent="0.25">
      <c r="A37" t="str">
        <f>"P02744"</f>
        <v>P02744</v>
      </c>
      <c r="B37" t="str">
        <f>"Scaun 1345 MEK A106"</f>
        <v>Scaun 1345 MEK A106</v>
      </c>
      <c r="C37" t="str">
        <f>"1.00"</f>
        <v>1.00</v>
      </c>
    </row>
    <row r="38" spans="1:3" x14ac:dyDescent="0.25">
      <c r="A38" t="str">
        <f>"P02760"</f>
        <v>P02760</v>
      </c>
      <c r="B38" t="str">
        <f>"Scaun 1345 MEK C08"</f>
        <v>Scaun 1345 MEK C08</v>
      </c>
      <c r="C38" t="str">
        <f>"1.00"</f>
        <v>1.00</v>
      </c>
    </row>
    <row r="39" spans="1:3" x14ac:dyDescent="0.25">
      <c r="A39" t="str">
        <f>"P02863"</f>
        <v>P02863</v>
      </c>
      <c r="B39" t="str">
        <f>"Scaun 1345/N C31"</f>
        <v>Scaun 1345/N C31</v>
      </c>
      <c r="C39" t="str">
        <f>"35.00"</f>
        <v>35.00</v>
      </c>
    </row>
    <row r="40" spans="1:3" x14ac:dyDescent="0.25">
      <c r="A40" t="str">
        <f>"R06501"</f>
        <v>R06501</v>
      </c>
      <c r="B40" t="str">
        <f>"Scaun 1380 ANTISTATIC ESD"</f>
        <v>Scaun 1380 ANTISTATIC ESD</v>
      </c>
      <c r="C40" t="str">
        <f>"2.00"</f>
        <v>2.00</v>
      </c>
    </row>
    <row r="41" spans="1:3" x14ac:dyDescent="0.25">
      <c r="A41" t="str">
        <f>"R06285"</f>
        <v>R06285</v>
      </c>
      <c r="B41" t="str">
        <f>"Scaun 1380 SYN FLUTE C ANTISTATIC"</f>
        <v>Scaun 1380 SYN FLUTE C ANTISTATIC</v>
      </c>
      <c r="C41" t="str">
        <f>"1.00"</f>
        <v>1.00</v>
      </c>
    </row>
    <row r="42" spans="1:3" x14ac:dyDescent="0.25">
      <c r="A42" t="str">
        <f>"P22346"</f>
        <v>P22346</v>
      </c>
      <c r="B42" t="str">
        <f>"Scaun 1410 MEK AJ03"</f>
        <v>Scaun 1410 MEK AJ03</v>
      </c>
      <c r="C42" t="str">
        <f>"1.00"</f>
        <v>1.00</v>
      </c>
    </row>
    <row r="43" spans="1:3" x14ac:dyDescent="0.25">
      <c r="A43" t="str">
        <f>"P25444"</f>
        <v>P25444</v>
      </c>
      <c r="B43" t="str">
        <f>"Scaun 1550 MEK E22 gumate"</f>
        <v>Scaun 1550 MEK E22 gumate</v>
      </c>
      <c r="C43" t="str">
        <f>"2.00"</f>
        <v>2.00</v>
      </c>
    </row>
    <row r="44" spans="1:3" x14ac:dyDescent="0.25">
      <c r="A44" t="str">
        <f>"P24052"</f>
        <v>P24052</v>
      </c>
      <c r="B44" t="str">
        <f>"Scaun 1580 SYN GALA NET FBS047"</f>
        <v>Scaun 1580 SYN GALA NET FBS047</v>
      </c>
      <c r="C44" t="str">
        <f>"4.00"</f>
        <v>4.00</v>
      </c>
    </row>
    <row r="45" spans="1:3" x14ac:dyDescent="0.25">
      <c r="A45" t="str">
        <f>"R05555"</f>
        <v>R05555</v>
      </c>
      <c r="B45" t="str">
        <f>"Scaun 1600 BLANCA cadru alb sp. gri"</f>
        <v>Scaun 1600 BLANCA cadru alb sp. gri</v>
      </c>
      <c r="C45" t="str">
        <f>"85.00"</f>
        <v>85.00</v>
      </c>
    </row>
    <row r="46" spans="1:3" x14ac:dyDescent="0.25">
      <c r="A46" t="str">
        <f>"R05555"</f>
        <v>R05555</v>
      </c>
      <c r="B46" t="str">
        <f>"Scaun 1600 BLANCA cadru alb sp. gri"</f>
        <v>Scaun 1600 BLANCA cadru alb sp. gri</v>
      </c>
      <c r="C46" t="str">
        <f>"1.00"</f>
        <v>1.00</v>
      </c>
    </row>
    <row r="47" spans="1:3" x14ac:dyDescent="0.25">
      <c r="A47" t="str">
        <f>"P23036"</f>
        <v>P23036</v>
      </c>
      <c r="B47" t="str">
        <f>"Scaun 1700 SYN AJ05 b.VELA. gumate"</f>
        <v>Scaun 1700 SYN AJ05 b.VELA. gumate</v>
      </c>
      <c r="C47" t="str">
        <f>"1.00"</f>
        <v>1.00</v>
      </c>
    </row>
    <row r="48" spans="1:3" x14ac:dyDescent="0.25">
      <c r="A48" t="str">
        <f>"P23037"</f>
        <v>P23037</v>
      </c>
      <c r="B48" t="str">
        <f>"Scaun 1700 SYN sez. AJ05 sp. AJ02 b.VELA. gumate"</f>
        <v>Scaun 1700 SYN sez. AJ05 sp. AJ02 b.VELA. gumate</v>
      </c>
      <c r="C48" t="str">
        <f>"1.00"</f>
        <v>1.00</v>
      </c>
    </row>
    <row r="49" spans="1:3" x14ac:dyDescent="0.25">
      <c r="A49" t="str">
        <f>"P20738"</f>
        <v>P20738</v>
      </c>
      <c r="B49" t="str">
        <f>"Scaun 1800 SYN MF09"</f>
        <v>Scaun 1800 SYN MF09</v>
      </c>
      <c r="C49" t="str">
        <f>"1.00"</f>
        <v>1.00</v>
      </c>
    </row>
    <row r="50" spans="1:3" x14ac:dyDescent="0.25">
      <c r="A50" t="str">
        <f>"P21986"</f>
        <v>P21986</v>
      </c>
      <c r="B50" t="str">
        <f>"Scaun 1820 MAX MF09"</f>
        <v>Scaun 1820 MAX MF09</v>
      </c>
      <c r="C50" t="str">
        <f>"1.00"</f>
        <v>1.00</v>
      </c>
    </row>
    <row r="51" spans="1:3" x14ac:dyDescent="0.25">
      <c r="A51" t="str">
        <f>"P23982"</f>
        <v>P23982</v>
      </c>
      <c r="B51" t="str">
        <f>"Scaun 1850 SYN OMNIA PDH Alb FBS090 umeras"</f>
        <v>Scaun 1850 SYN OMNIA PDH Alb FBS090 umeras</v>
      </c>
      <c r="C51" t="str">
        <f>"1.00"</f>
        <v>1.00</v>
      </c>
    </row>
    <row r="52" spans="1:3" x14ac:dyDescent="0.25">
      <c r="A52" t="str">
        <f>"P23486"</f>
        <v>P23486</v>
      </c>
      <c r="B52" t="str">
        <f>"Scaun 1850 SYN OMNIA PDH FBS108 umeras"</f>
        <v>Scaun 1850 SYN OMNIA PDH FBS108 umeras</v>
      </c>
      <c r="C52" t="str">
        <f>"1.00"</f>
        <v>1.00</v>
      </c>
    </row>
    <row r="53" spans="1:3" x14ac:dyDescent="0.25">
      <c r="A53" t="str">
        <f>"R04718"</f>
        <v>R04718</v>
      </c>
      <c r="B53" t="str">
        <f>"Scaun 1850 SYN OMNIA PDH YN009"</f>
        <v>Scaun 1850 SYN OMNIA PDH YN009</v>
      </c>
      <c r="C53" t="str">
        <f>"1.00"</f>
        <v>1.00</v>
      </c>
    </row>
    <row r="54" spans="1:3" x14ac:dyDescent="0.25">
      <c r="A54" t="str">
        <f>"P22251"</f>
        <v>P22251</v>
      </c>
      <c r="B54" t="str">
        <f>"Scaun 1870 SYN MOTION PDH FBS009"</f>
        <v>Scaun 1870 SYN MOTION PDH FBS009</v>
      </c>
      <c r="C54" t="str">
        <f>"1.00"</f>
        <v>1.00</v>
      </c>
    </row>
    <row r="55" spans="1:3" x14ac:dyDescent="0.25">
      <c r="A55" t="str">
        <f>"P22691"</f>
        <v>P22691</v>
      </c>
      <c r="B55" t="str">
        <f>"Scaun 1870 SYN MOTION PDH FBS089"</f>
        <v>Scaun 1870 SYN MOTION PDH FBS089</v>
      </c>
      <c r="C55" t="str">
        <f>"2.00"</f>
        <v>2.00</v>
      </c>
    </row>
    <row r="56" spans="1:3" x14ac:dyDescent="0.25">
      <c r="A56" t="str">
        <f>"P03903"</f>
        <v>P03903</v>
      </c>
      <c r="B56" t="str">
        <f>"Scaun 2070/N C13"</f>
        <v>Scaun 2070/N C13</v>
      </c>
      <c r="C56" t="str">
        <f>"5.00"</f>
        <v>5.00</v>
      </c>
    </row>
    <row r="57" spans="1:3" x14ac:dyDescent="0.25">
      <c r="A57" t="str">
        <f>"R05488"</f>
        <v>R05488</v>
      </c>
      <c r="B57" t="str">
        <f>"Scaun 2200 OSCAR sp. orange sez. negru"</f>
        <v>Scaun 2200 OSCAR sp. orange sez. negru</v>
      </c>
      <c r="C57" t="str">
        <f>"13.00"</f>
        <v>13.00</v>
      </c>
    </row>
    <row r="58" spans="1:3" x14ac:dyDescent="0.25">
      <c r="A58" t="str">
        <f>"R05491"</f>
        <v>R05491</v>
      </c>
      <c r="B58" t="str">
        <f>"Scaun 2200 OSCAR sp. rosu sez. negru"</f>
        <v>Scaun 2200 OSCAR sp. rosu sez. negru</v>
      </c>
      <c r="C58" t="str">
        <f>"4.00"</f>
        <v>4.00</v>
      </c>
    </row>
    <row r="59" spans="1:3" x14ac:dyDescent="0.25">
      <c r="A59" t="str">
        <f>"P22543"</f>
        <v>P22543</v>
      </c>
      <c r="B59" t="str">
        <f>"Scaun 2400 A114 baza cr."</f>
        <v>Scaun 2400 A114 baza cr.</v>
      </c>
      <c r="C59" t="str">
        <f>"1.00"</f>
        <v>1.00</v>
      </c>
    </row>
    <row r="60" spans="1:3" x14ac:dyDescent="0.25">
      <c r="A60" t="str">
        <f>"P22816"</f>
        <v>P22816</v>
      </c>
      <c r="B60" t="str">
        <f>"Scaun 2400 AJ06 cu tetiera baza cr."</f>
        <v>Scaun 2400 AJ06 cu tetiera baza cr.</v>
      </c>
      <c r="C60" t="str">
        <f>"2.00"</f>
        <v>2.00</v>
      </c>
    </row>
    <row r="61" spans="1:3" x14ac:dyDescent="0.25">
      <c r="A61" t="str">
        <f>"P17284"</f>
        <v>P17284</v>
      </c>
      <c r="B61" t="str">
        <f>"Scaun 2400 AJ08"</f>
        <v>Scaun 2400 AJ08</v>
      </c>
      <c r="C61" t="str">
        <f>"1.00"</f>
        <v>1.00</v>
      </c>
    </row>
    <row r="62" spans="1:3" x14ac:dyDescent="0.25">
      <c r="A62" t="str">
        <f>"P22817"</f>
        <v>P22817</v>
      </c>
      <c r="B62" t="str">
        <f>"Scaun 2400 FBS026 cu tetiera baza cr."</f>
        <v>Scaun 2400 FBS026 cu tetiera baza cr.</v>
      </c>
      <c r="C62" t="str">
        <f>"1.00"</f>
        <v>1.00</v>
      </c>
    </row>
    <row r="63" spans="1:3" x14ac:dyDescent="0.25">
      <c r="A63" t="str">
        <f>"P04032"</f>
        <v>P04032</v>
      </c>
      <c r="B63" t="str">
        <f>"Scaun 2400 FBS105"</f>
        <v>Scaun 2400 FBS105</v>
      </c>
      <c r="C63" t="str">
        <f>"2.00"</f>
        <v>2.00</v>
      </c>
    </row>
    <row r="64" spans="1:3" x14ac:dyDescent="0.25">
      <c r="A64" t="str">
        <f>"P26746"</f>
        <v>P26746</v>
      </c>
      <c r="B64" t="str">
        <f>"Scaun 2410 FBS026"</f>
        <v>Scaun 2410 FBS026</v>
      </c>
      <c r="C64" t="str">
        <f>"2.00"</f>
        <v>2.00</v>
      </c>
    </row>
    <row r="65" spans="1:3" x14ac:dyDescent="0.25">
      <c r="A65" t="str">
        <f>"P26978"</f>
        <v>P26978</v>
      </c>
      <c r="B65" t="str">
        <f>"Scaun 2450/S A42"</f>
        <v>Scaun 2450/S A42</v>
      </c>
      <c r="C65" t="str">
        <f>"1.00"</f>
        <v>1.00</v>
      </c>
    </row>
    <row r="66" spans="1:3" x14ac:dyDescent="0.25">
      <c r="A66" t="str">
        <f>"R02922"</f>
        <v>R02922</v>
      </c>
      <c r="B66" t="str">
        <f>"Scaun 3650/S C11"</f>
        <v>Scaun 3650/S C11</v>
      </c>
      <c r="C66" t="str">
        <f>"1.00"</f>
        <v>1.00</v>
      </c>
    </row>
    <row r="67" spans="1:3" x14ac:dyDescent="0.25">
      <c r="A67" t="str">
        <f>"P04720"</f>
        <v>P04720</v>
      </c>
      <c r="B67" t="str">
        <f>"Scaun 3750/S 1991"</f>
        <v>Scaun 3750/S 1991</v>
      </c>
      <c r="C67" t="str">
        <f>"1.00"</f>
        <v>1.00</v>
      </c>
    </row>
    <row r="68" spans="1:3" x14ac:dyDescent="0.25">
      <c r="A68" t="str">
        <f>"P23639"</f>
        <v>P23639</v>
      </c>
      <c r="B68" t="str">
        <f>"Scaun 4050/S FBS009+FBS108"</f>
        <v>Scaun 4050/S FBS009+FBS108</v>
      </c>
      <c r="C68" t="str">
        <f>"1.00"</f>
        <v>1.00</v>
      </c>
    </row>
    <row r="69" spans="1:3" x14ac:dyDescent="0.25">
      <c r="A69" t="str">
        <f>"R06454"</f>
        <v>R06454</v>
      </c>
      <c r="B69" t="str">
        <f>"Scaun 520 HIGH"</f>
        <v>Scaun 520 HIGH</v>
      </c>
      <c r="C69" t="str">
        <f>"Peste 100.00"</f>
        <v>Peste 100.00</v>
      </c>
    </row>
    <row r="70" spans="1:3" x14ac:dyDescent="0.25">
      <c r="A70" t="str">
        <f>"R06455"</f>
        <v>R06455</v>
      </c>
      <c r="B70" t="str">
        <f>"Scaun 521 MEDIUM"</f>
        <v>Scaun 521 MEDIUM</v>
      </c>
      <c r="C70" t="str">
        <f>"48.00"</f>
        <v>48.00</v>
      </c>
    </row>
    <row r="71" spans="1:3" x14ac:dyDescent="0.25">
      <c r="A71" t="str">
        <f>"P05966"</f>
        <v>P05966</v>
      </c>
      <c r="B71" t="str">
        <f>"Scaun 5400 NEGRU L73"</f>
        <v>Scaun 5400 NEGRU L73</v>
      </c>
      <c r="C71" t="str">
        <f>"7.00"</f>
        <v>7.00</v>
      </c>
    </row>
    <row r="72" spans="1:3" x14ac:dyDescent="0.25">
      <c r="A72" t="str">
        <f>"P24671"</f>
        <v>P24671</v>
      </c>
      <c r="B72" t="str">
        <f>"Scaun 5401 E80"</f>
        <v>Scaun 5401 E80</v>
      </c>
      <c r="C72" t="str">
        <f>"2.00"</f>
        <v>2.00</v>
      </c>
    </row>
    <row r="73" spans="1:3" x14ac:dyDescent="0.25">
      <c r="A73" t="str">
        <f>"P24288"</f>
        <v>P24288</v>
      </c>
      <c r="B73" t="str">
        <f>"Scaun 5401 OF0050 Crem"</f>
        <v>Scaun 5401 OF0050 Crem</v>
      </c>
      <c r="C73" t="str">
        <f>"3.00"</f>
        <v>3.00</v>
      </c>
    </row>
    <row r="74" spans="1:3" x14ac:dyDescent="0.25">
      <c r="A74" t="str">
        <f>"P04373"</f>
        <v>P04373</v>
      </c>
      <c r="B74" t="str">
        <f>"Scaun 5500 A111"</f>
        <v>Scaun 5500 A111</v>
      </c>
      <c r="C74" t="str">
        <f>"2.00"</f>
        <v>2.00</v>
      </c>
    </row>
    <row r="75" spans="1:3" x14ac:dyDescent="0.25">
      <c r="A75" t="str">
        <f>"P26432"</f>
        <v>P26432</v>
      </c>
      <c r="B75" t="str">
        <f>"Scaun 5500 A46"</f>
        <v>Scaun 5500 A46</v>
      </c>
      <c r="C75" t="str">
        <f>"5.00"</f>
        <v>5.00</v>
      </c>
    </row>
    <row r="76" spans="1:3" x14ac:dyDescent="0.25">
      <c r="A76" t="str">
        <f>"P17853"</f>
        <v>P17853</v>
      </c>
      <c r="B76" t="str">
        <f>"Scaun 5500 ALB"</f>
        <v>Scaun 5500 ALB</v>
      </c>
      <c r="C76" t="str">
        <f>"1.00"</f>
        <v>1.00</v>
      </c>
    </row>
    <row r="77" spans="1:3" x14ac:dyDescent="0.25">
      <c r="A77" t="str">
        <f>"P04382"</f>
        <v>P04382</v>
      </c>
      <c r="B77" t="str">
        <f>"Scaun 5500 C02"</f>
        <v>Scaun 5500 C02</v>
      </c>
      <c r="C77" t="str">
        <f>"1.00"</f>
        <v>1.00</v>
      </c>
    </row>
    <row r="78" spans="1:3" x14ac:dyDescent="0.25">
      <c r="A78" t="str">
        <f>"P04389"</f>
        <v>P04389</v>
      </c>
      <c r="B78" t="str">
        <f>"Scaun 5500 C11"</f>
        <v>Scaun 5500 C11</v>
      </c>
      <c r="C78" t="str">
        <f>"15.00"</f>
        <v>15.00</v>
      </c>
    </row>
    <row r="79" spans="1:3" x14ac:dyDescent="0.25">
      <c r="A79" t="str">
        <f>"P04451"</f>
        <v>P04451</v>
      </c>
      <c r="B79" t="str">
        <f>"Scaun 5500 Skay Maro Deschis"</f>
        <v>Scaun 5500 Skay Maro Deschis</v>
      </c>
      <c r="C79" t="str">
        <f>"4.00"</f>
        <v>4.00</v>
      </c>
    </row>
    <row r="80" spans="1:3" x14ac:dyDescent="0.25">
      <c r="A80" t="str">
        <f>"P04600"</f>
        <v>P04600</v>
      </c>
      <c r="B80" t="str">
        <f>"Scaun 5550/S C06"</f>
        <v>Scaun 5550/S C06</v>
      </c>
      <c r="C80" t="str">
        <f>"1.00"</f>
        <v>1.00</v>
      </c>
    </row>
    <row r="81" spans="1:3" x14ac:dyDescent="0.25">
      <c r="A81" t="str">
        <f>"P22888"</f>
        <v>P22888</v>
      </c>
      <c r="B81" t="str">
        <f>"Scaun 5550/S MF08"</f>
        <v>Scaun 5550/S MF08</v>
      </c>
      <c r="C81" t="str">
        <f>"1.00"</f>
        <v>1.00</v>
      </c>
    </row>
    <row r="82" spans="1:3" x14ac:dyDescent="0.25">
      <c r="A82" t="str">
        <f>"P25451"</f>
        <v>P25451</v>
      </c>
      <c r="B82" t="str">
        <f>"Scaun 5600 E80"</f>
        <v>Scaun 5600 E80</v>
      </c>
      <c r="C82" t="str">
        <f>"2.00"</f>
        <v>2.00</v>
      </c>
    </row>
    <row r="83" spans="1:3" x14ac:dyDescent="0.25">
      <c r="A83" t="str">
        <f>"P23744"</f>
        <v>P23744</v>
      </c>
      <c r="B83" t="str">
        <f>"Scaun 5650/S FBS046 sanie cr."</f>
        <v>Scaun 5650/S FBS046 sanie cr.</v>
      </c>
      <c r="C83" t="str">
        <f>"1.00"</f>
        <v>1.00</v>
      </c>
    </row>
    <row r="84" spans="1:3" x14ac:dyDescent="0.25">
      <c r="A84" t="str">
        <f>"P20190"</f>
        <v>P20190</v>
      </c>
      <c r="B84" t="str">
        <f>"Scaun 5650/S NEGRU L73"</f>
        <v>Scaun 5650/S NEGRU L73</v>
      </c>
      <c r="C84" t="str">
        <f>"1.00"</f>
        <v>1.00</v>
      </c>
    </row>
    <row r="85" spans="1:3" x14ac:dyDescent="0.25">
      <c r="A85" t="str">
        <f>"P20583"</f>
        <v>P20583</v>
      </c>
      <c r="B85" t="str">
        <f>"Scaun 5900 MAHON AJ02"</f>
        <v>Scaun 5900 MAHON AJ02</v>
      </c>
      <c r="C85" t="str">
        <f>"1.00"</f>
        <v>1.00</v>
      </c>
    </row>
    <row r="86" spans="1:3" x14ac:dyDescent="0.25">
      <c r="A86" t="str">
        <f>"P05020"</f>
        <v>P05020</v>
      </c>
      <c r="B86" t="str">
        <f>"Scaun 5900 MAHON C29"</f>
        <v>Scaun 5900 MAHON C29</v>
      </c>
      <c r="C86" t="str">
        <f>"1.00"</f>
        <v>1.00</v>
      </c>
    </row>
    <row r="87" spans="1:3" x14ac:dyDescent="0.25">
      <c r="A87" t="str">
        <f>"P21076"</f>
        <v>P21076</v>
      </c>
      <c r="B87" t="str">
        <f>"Scaun 5900 WENGE ALBASTRU 954"</f>
        <v>Scaun 5900 WENGE ALBASTRU 954</v>
      </c>
      <c r="C87" t="str">
        <f>"1.00"</f>
        <v>1.00</v>
      </c>
    </row>
    <row r="88" spans="1:3" x14ac:dyDescent="0.25">
      <c r="A88" t="str">
        <f>"R04991"</f>
        <v>R04991</v>
      </c>
      <c r="B88" t="str">
        <f>"Scaun 7002 black/red"</f>
        <v>Scaun 7002 black/red</v>
      </c>
      <c r="C88" t="str">
        <f>"2.00"</f>
        <v>2.00</v>
      </c>
    </row>
    <row r="89" spans="1:3" x14ac:dyDescent="0.25">
      <c r="A89" t="str">
        <f>"R04982"</f>
        <v>R04982</v>
      </c>
      <c r="B89" t="str">
        <f>"Scaun 7008-1 ROSU AFTER8"</f>
        <v>Scaun 7008-1 ROSU AFTER8</v>
      </c>
      <c r="C89" t="str">
        <f>"1.00"</f>
        <v>1.00</v>
      </c>
    </row>
    <row r="90" spans="1:3" x14ac:dyDescent="0.25">
      <c r="A90" t="str">
        <f>"R04984"</f>
        <v>R04984</v>
      </c>
      <c r="B90" t="str">
        <f>"Scaun 7012-1 NEGRU MARTINI CHIC"</f>
        <v>Scaun 7012-1 NEGRU MARTINI CHIC</v>
      </c>
      <c r="C90" t="str">
        <f>"5.00"</f>
        <v>5.00</v>
      </c>
    </row>
    <row r="91" spans="1:3" x14ac:dyDescent="0.25">
      <c r="A91" t="str">
        <f>"R04987"</f>
        <v>R04987</v>
      </c>
      <c r="B91" t="str">
        <f>"Scaun 7018 wine red+borland"</f>
        <v>Scaun 7018 wine red+borland</v>
      </c>
      <c r="C91" t="str">
        <f>"1.00"</f>
        <v>1.00</v>
      </c>
    </row>
    <row r="92" spans="1:3" x14ac:dyDescent="0.25">
      <c r="A92" t="str">
        <f>"R04988"</f>
        <v>R04988</v>
      </c>
      <c r="B92" t="str">
        <f>"Scaun 7102 green/black"</f>
        <v>Scaun 7102 green/black</v>
      </c>
      <c r="C92" t="str">
        <f>"2.00"</f>
        <v>2.00</v>
      </c>
    </row>
    <row r="93" spans="1:3" x14ac:dyDescent="0.25">
      <c r="A93" t="str">
        <f>"R04970"</f>
        <v>R04970</v>
      </c>
      <c r="B93" t="str">
        <f>"Scaun 7110 NEGRU"</f>
        <v>Scaun 7110 NEGRU</v>
      </c>
      <c r="C93" t="str">
        <f>"4.00"</f>
        <v>4.00</v>
      </c>
    </row>
    <row r="94" spans="1:3" x14ac:dyDescent="0.25">
      <c r="A94" t="str">
        <f>"R04971"</f>
        <v>R04971</v>
      </c>
      <c r="B94" t="str">
        <f>"Scaun 7110 ROSU"</f>
        <v>Scaun 7110 ROSU</v>
      </c>
      <c r="C94" t="str">
        <f>"16.00"</f>
        <v>16.00</v>
      </c>
    </row>
    <row r="95" spans="1:3" x14ac:dyDescent="0.25">
      <c r="A95" t="str">
        <f>"R04989"</f>
        <v>R04989</v>
      </c>
      <c r="B95" t="str">
        <f>"Scaun 7113 black/red"</f>
        <v>Scaun 7113 black/red</v>
      </c>
      <c r="C95" t="str">
        <f>"2.00"</f>
        <v>2.00</v>
      </c>
    </row>
    <row r="96" spans="1:3" x14ac:dyDescent="0.25">
      <c r="A96" t="str">
        <f>"R04994"</f>
        <v>R04994</v>
      </c>
      <c r="B96" t="str">
        <f>"Scaun 7121 black/red"</f>
        <v>Scaun 7121 black/red</v>
      </c>
      <c r="C96" t="str">
        <f>"2.00"</f>
        <v>2.00</v>
      </c>
    </row>
    <row r="97" spans="1:3" x14ac:dyDescent="0.25">
      <c r="A97" t="str">
        <f>"R04977"</f>
        <v>R04977</v>
      </c>
      <c r="B97" t="str">
        <f>"Scaun 7157-1 ROSU"</f>
        <v>Scaun 7157-1 ROSU</v>
      </c>
      <c r="C97" t="str">
        <f>"4.00"</f>
        <v>4.00</v>
      </c>
    </row>
    <row r="98" spans="1:3" x14ac:dyDescent="0.25">
      <c r="A98" t="str">
        <f>"R04990"</f>
        <v>R04990</v>
      </c>
      <c r="B98" t="str">
        <f>"Scaun 7311 black/red"</f>
        <v>Scaun 7311 black/red</v>
      </c>
      <c r="C98" t="str">
        <f>"2.00"</f>
        <v>2.00</v>
      </c>
    </row>
    <row r="99" spans="1:3" x14ac:dyDescent="0.25">
      <c r="A99" t="str">
        <f>"R04999"</f>
        <v>R04999</v>
      </c>
      <c r="B99" t="str">
        <f>"Scaun 7720 transparent"</f>
        <v>Scaun 7720 transparent</v>
      </c>
      <c r="C99" t="str">
        <f>"1.00"</f>
        <v>1.00</v>
      </c>
    </row>
    <row r="100" spans="1:3" x14ac:dyDescent="0.25">
      <c r="A100" t="str">
        <f>"P19583"</f>
        <v>P19583</v>
      </c>
      <c r="B100" t="str">
        <f>"Scaun 9000 CIRES MARO L70"</f>
        <v>Scaun 9000 CIRES MARO L70</v>
      </c>
      <c r="C100" t="str">
        <f>"2.00"</f>
        <v>2.00</v>
      </c>
    </row>
    <row r="101" spans="1:3" x14ac:dyDescent="0.25">
      <c r="A101" t="str">
        <f>"P24138"</f>
        <v>P24138</v>
      </c>
      <c r="B101" t="str">
        <f>"Scaun 9050/S MAHON NEGRU L73 IP"</f>
        <v>Scaun 9050/S MAHON NEGRU L73 IP</v>
      </c>
      <c r="C101" t="str">
        <f>"1.00"</f>
        <v>1.00</v>
      </c>
    </row>
    <row r="102" spans="1:3" x14ac:dyDescent="0.25">
      <c r="A102" t="str">
        <f>"P25355"</f>
        <v>P25355</v>
      </c>
      <c r="B102" t="str">
        <f>"Scaun 9300 CIRES MARO 953 IP"</f>
        <v>Scaun 9300 CIRES MARO 953 IP</v>
      </c>
      <c r="C102" t="str">
        <f>"1.00"</f>
        <v>1.00</v>
      </c>
    </row>
    <row r="103" spans="1:3" x14ac:dyDescent="0.25">
      <c r="A103" t="str">
        <f>"P20060"</f>
        <v>P20060</v>
      </c>
      <c r="B103" t="str">
        <f>"Scaun 9300 NUC NEGRU L73"</f>
        <v>Scaun 9300 NUC NEGRU L73</v>
      </c>
      <c r="C103" t="str">
        <f>"1.00"</f>
        <v>1.00</v>
      </c>
    </row>
    <row r="104" spans="1:3" x14ac:dyDescent="0.25">
      <c r="A104" t="str">
        <f>"P26828"</f>
        <v>P26828</v>
      </c>
      <c r="B104" t="str">
        <f>"Scaun 9350/S WENGE MARO 953 IP"</f>
        <v>Scaun 9350/S WENGE MARO 953 IP</v>
      </c>
      <c r="C104" t="str">
        <f>"5.00"</f>
        <v>5.00</v>
      </c>
    </row>
    <row r="105" spans="1:3" x14ac:dyDescent="0.25">
      <c r="A105" t="str">
        <f>"R04920"</f>
        <v>R04920</v>
      </c>
      <c r="B105" t="str">
        <f>"Scaun A799 CR NEGRU"</f>
        <v>Scaun A799 CR NEGRU</v>
      </c>
      <c r="C105" t="str">
        <f>"28.00"</f>
        <v>28.00</v>
      </c>
    </row>
    <row r="106" spans="1:3" x14ac:dyDescent="0.25">
      <c r="A106" t="str">
        <f>"R04921"</f>
        <v>R04921</v>
      </c>
      <c r="B106" t="str">
        <f>"Scaun A902 CR ALB"</f>
        <v>Scaun A902 CR ALB</v>
      </c>
      <c r="C106" t="str">
        <f>"11.00"</f>
        <v>11.00</v>
      </c>
    </row>
    <row r="107" spans="1:3" x14ac:dyDescent="0.25">
      <c r="A107" t="str">
        <f>"R04922"</f>
        <v>R04922</v>
      </c>
      <c r="B107" t="str">
        <f>"Scaun A902 CR NEGRU"</f>
        <v>Scaun A902 CR NEGRU</v>
      </c>
      <c r="C107" t="str">
        <f>"7.00"</f>
        <v>7.00</v>
      </c>
    </row>
    <row r="108" spans="1:3" x14ac:dyDescent="0.25">
      <c r="A108" t="str">
        <f>"R03856"</f>
        <v>R03856</v>
      </c>
      <c r="B108" t="str">
        <f>"Scaun ALICE NATUR Rosu 215"</f>
        <v>Scaun ALICE NATUR Rosu 215</v>
      </c>
      <c r="C108" t="str">
        <f>"1.00"</f>
        <v>1.00</v>
      </c>
    </row>
    <row r="109" spans="1:3" x14ac:dyDescent="0.25">
      <c r="A109" t="str">
        <f>"P06349"</f>
        <v>P06349</v>
      </c>
      <c r="B109" t="str">
        <f>"Scaun ASTRA C11"</f>
        <v>Scaun ASTRA C11</v>
      </c>
      <c r="C109" t="str">
        <f>"10.00"</f>
        <v>10.00</v>
      </c>
    </row>
    <row r="110" spans="1:3" x14ac:dyDescent="0.25">
      <c r="A110" t="str">
        <f>"P06398"</f>
        <v>P06398</v>
      </c>
      <c r="B110" t="str">
        <f>"Scaun ASTRA LX 6212"</f>
        <v>Scaun ASTRA LX 6212</v>
      </c>
      <c r="C110" t="str">
        <f>"1.00"</f>
        <v>1.00</v>
      </c>
    </row>
    <row r="111" spans="1:3" x14ac:dyDescent="0.25">
      <c r="A111" t="str">
        <f>"P06409"</f>
        <v>P06409</v>
      </c>
      <c r="B111" t="str">
        <f>"Scaun ASTRA LX A117"</f>
        <v>Scaun ASTRA LX A117</v>
      </c>
      <c r="C111" t="str">
        <f>"1.00"</f>
        <v>1.00</v>
      </c>
    </row>
    <row r="112" spans="1:3" x14ac:dyDescent="0.25">
      <c r="A112" t="str">
        <f>"P06421"</f>
        <v>P06421</v>
      </c>
      <c r="B112" t="str">
        <f>"Scaun ASTRA LX C11"</f>
        <v>Scaun ASTRA LX C11</v>
      </c>
      <c r="C112" t="str">
        <f>"3.00"</f>
        <v>3.00</v>
      </c>
    </row>
    <row r="113" spans="1:3" x14ac:dyDescent="0.25">
      <c r="A113" t="str">
        <f>"R05942"</f>
        <v>R05942</v>
      </c>
      <c r="B113" t="str">
        <f>"Scaun BANCHET PREMIUM/GOLD 220 ROSU"</f>
        <v>Scaun BANCHET PREMIUM/GOLD 220 ROSU</v>
      </c>
      <c r="C113" t="str">
        <f>"7.00"</f>
        <v>7.00</v>
      </c>
    </row>
    <row r="114" spans="1:3" x14ac:dyDescent="0.25">
      <c r="A114" t="str">
        <f>"R06002"</f>
        <v>R06002</v>
      </c>
      <c r="B114" t="str">
        <f>"Scaun BANCHET PREMIUM/GOLD 370 ALBASTRU"</f>
        <v>Scaun BANCHET PREMIUM/GOLD 370 ALBASTRU</v>
      </c>
      <c r="C114" t="str">
        <f>"20.00"</f>
        <v>20.00</v>
      </c>
    </row>
    <row r="115" spans="1:3" x14ac:dyDescent="0.25">
      <c r="A115" t="str">
        <f>"R06003"</f>
        <v>R06003</v>
      </c>
      <c r="B115" t="str">
        <f>"Scaun BANCHET PREMIUM/SILVER 390 NEGRU"</f>
        <v>Scaun BANCHET PREMIUM/SILVER 390 NEGRU</v>
      </c>
      <c r="C115" t="str">
        <f>"2.00"</f>
        <v>2.00</v>
      </c>
    </row>
    <row r="116" spans="1:3" x14ac:dyDescent="0.25">
      <c r="A116" t="str">
        <f>"R06004"</f>
        <v>R06004</v>
      </c>
      <c r="B116" t="str">
        <f>"Scaun BANCHET STANDARD/BLACK ALBASTRU"</f>
        <v>Scaun BANCHET STANDARD/BLACK ALBASTRU</v>
      </c>
      <c r="C116" t="str">
        <f>"49.00"</f>
        <v>49.00</v>
      </c>
    </row>
    <row r="117" spans="1:3" x14ac:dyDescent="0.25">
      <c r="A117" t="str">
        <f>"R06539"</f>
        <v>R06539</v>
      </c>
      <c r="B117" t="str">
        <f>"Scaun BANCHET STANDARD/BLACK BLACK"</f>
        <v>Scaun BANCHET STANDARD/BLACK BLACK</v>
      </c>
      <c r="C117" t="str">
        <f>"12.00"</f>
        <v>12.00</v>
      </c>
    </row>
    <row r="118" spans="1:3" x14ac:dyDescent="0.25">
      <c r="A118" t="str">
        <f>"R06005"</f>
        <v>R06005</v>
      </c>
      <c r="B118" t="str">
        <f>"Scaun BANCHET STANDARD/BLACK ROSU"</f>
        <v>Scaun BANCHET STANDARD/BLACK ROSU</v>
      </c>
      <c r="C118" t="str">
        <f>"14.00"</f>
        <v>14.00</v>
      </c>
    </row>
    <row r="119" spans="1:3" x14ac:dyDescent="0.25">
      <c r="A119" t="str">
        <f>"R06365"</f>
        <v>R06365</v>
      </c>
      <c r="B119" t="str">
        <f>"Scaun BERGAMO-L"</f>
        <v>Scaun BERGAMO-L</v>
      </c>
      <c r="C119" t="str">
        <f>"2.00"</f>
        <v>2.00</v>
      </c>
    </row>
    <row r="120" spans="1:3" x14ac:dyDescent="0.25">
      <c r="A120" t="str">
        <f>"R05842"</f>
        <v>R05842</v>
      </c>
      <c r="B120" t="str">
        <f>"Scaun BETA PU Negru"</f>
        <v>Scaun BETA PU Negru</v>
      </c>
      <c r="C120" t="str">
        <f>"2.00"</f>
        <v>2.00</v>
      </c>
    </row>
    <row r="121" spans="1:3" x14ac:dyDescent="0.25">
      <c r="A121" t="str">
        <f>"ID00183"</f>
        <v>ID00183</v>
      </c>
      <c r="B121" t="str">
        <f>"Scaun BEVERLY cod.35.39/A maro, pic. gri"</f>
        <v>Scaun BEVERLY cod.35.39/A maro, pic. gri</v>
      </c>
      <c r="C121" t="str">
        <f>"4.00"</f>
        <v>4.00</v>
      </c>
    </row>
    <row r="122" spans="1:3" x14ac:dyDescent="0.25">
      <c r="A122" t="str">
        <f>"P06908"</f>
        <v>P06908</v>
      </c>
      <c r="B122" t="str">
        <f>"Scaun BORA LX C22"</f>
        <v>Scaun BORA LX C22</v>
      </c>
      <c r="C122" t="str">
        <f>"1.00"</f>
        <v>1.00</v>
      </c>
    </row>
    <row r="123" spans="1:3" x14ac:dyDescent="0.25">
      <c r="A123" t="str">
        <f>"P06935"</f>
        <v>P06935</v>
      </c>
      <c r="B123" t="str">
        <f>"Scaun BORA LX FBS009"</f>
        <v>Scaun BORA LX FBS009</v>
      </c>
      <c r="C123" t="str">
        <f>"1.00"</f>
        <v>1.00</v>
      </c>
    </row>
    <row r="124" spans="1:3" x14ac:dyDescent="0.25">
      <c r="A124" t="str">
        <f>"R05900"</f>
        <v>R05900</v>
      </c>
      <c r="B124" t="str">
        <f>"Scaun BOSTON - Lotus"</f>
        <v>Scaun BOSTON - Lotus</v>
      </c>
      <c r="C124" t="str">
        <f>"18.00"</f>
        <v>18.00</v>
      </c>
    </row>
    <row r="125" spans="1:3" x14ac:dyDescent="0.25">
      <c r="A125" t="str">
        <f>"P18752"</f>
        <v>P18752</v>
      </c>
      <c r="B125" t="str">
        <f>"Scaun CAESAR OF0050 Crem - montat"</f>
        <v>Scaun CAESAR OF0050 Crem - montat</v>
      </c>
      <c r="C125" t="str">
        <f>"2.00"</f>
        <v>2.00</v>
      </c>
    </row>
    <row r="126" spans="1:3" x14ac:dyDescent="0.25">
      <c r="A126" t="str">
        <f>"P18755"</f>
        <v>P18755</v>
      </c>
      <c r="B126" t="str">
        <f>"Scaun CAESAR OF9010 Negru - montat"</f>
        <v>Scaun CAESAR OF9010 Negru - montat</v>
      </c>
      <c r="C126" t="str">
        <f>"2.00"</f>
        <v>2.00</v>
      </c>
    </row>
    <row r="127" spans="1:3" x14ac:dyDescent="0.25">
      <c r="A127" t="str">
        <f>"R06293"</f>
        <v>R06293</v>
      </c>
      <c r="B127" t="str">
        <f>"Scaun Catering pliabil alb"</f>
        <v>Scaun Catering pliabil alb</v>
      </c>
      <c r="C127" t="str">
        <f>"100.00"</f>
        <v>100.00</v>
      </c>
    </row>
    <row r="128" spans="1:3" x14ac:dyDescent="0.25">
      <c r="A128" t="str">
        <f>"R05432"</f>
        <v>R05432</v>
      </c>
      <c r="B128" t="str">
        <f>"Scaun CETUS Galben f.b."</f>
        <v>Scaun CETUS Galben f.b.</v>
      </c>
      <c r="C128" t="str">
        <f>"1.00"</f>
        <v>1.00</v>
      </c>
    </row>
    <row r="129" spans="1:3" x14ac:dyDescent="0.25">
      <c r="A129" t="str">
        <f>"P24148"</f>
        <v>P24148</v>
      </c>
      <c r="B129" t="str">
        <f>"Scaun CETUS Gri baza cr."</f>
        <v>Scaun CETUS Gri baza cr.</v>
      </c>
      <c r="C129" t="str">
        <f>"10.00"</f>
        <v>10.00</v>
      </c>
    </row>
    <row r="130" spans="1:3" x14ac:dyDescent="0.25">
      <c r="A130" t="str">
        <f>"P24148"</f>
        <v>P24148</v>
      </c>
      <c r="B130" t="str">
        <f>"Scaun CETUS Gri baza cr."</f>
        <v>Scaun CETUS Gri baza cr.</v>
      </c>
      <c r="C130" t="str">
        <f>"1.00"</f>
        <v>1.00</v>
      </c>
    </row>
    <row r="131" spans="1:3" x14ac:dyDescent="0.25">
      <c r="A131" t="str">
        <f>"P24149"</f>
        <v>P24149</v>
      </c>
      <c r="B131" t="str">
        <f>"Scaun CETUS Mov baza cr."</f>
        <v>Scaun CETUS Mov baza cr.</v>
      </c>
      <c r="C131" t="str">
        <f>"2.00"</f>
        <v>2.00</v>
      </c>
    </row>
    <row r="132" spans="1:3" x14ac:dyDescent="0.25">
      <c r="A132" t="str">
        <f>"P24149"</f>
        <v>P24149</v>
      </c>
      <c r="B132" t="str">
        <f>"Scaun CETUS Mov baza cr."</f>
        <v>Scaun CETUS Mov baza cr.</v>
      </c>
      <c r="C132" t="str">
        <f>"1.00"</f>
        <v>1.00</v>
      </c>
    </row>
    <row r="133" spans="1:3" x14ac:dyDescent="0.25">
      <c r="A133" t="str">
        <f>"R05795"</f>
        <v>R05795</v>
      </c>
      <c r="B133" t="str">
        <f>"Scaun CHICAGO - Lotus"</f>
        <v>Scaun CHICAGO - Lotus</v>
      </c>
      <c r="C133" t="str">
        <f>"21.00"</f>
        <v>21.00</v>
      </c>
    </row>
    <row r="134" spans="1:3" x14ac:dyDescent="0.25">
      <c r="A134" t="str">
        <f>"R06458"</f>
        <v>R06458</v>
      </c>
      <c r="B134" t="str">
        <f>"Scaun CLASS pt. scoala"</f>
        <v>Scaun CLASS pt. scoala</v>
      </c>
      <c r="C134" t="str">
        <f>"77.00"</f>
        <v>77.00</v>
      </c>
    </row>
    <row r="135" spans="1:3" x14ac:dyDescent="0.25">
      <c r="A135" t="str">
        <f>"R01724"</f>
        <v>R01724</v>
      </c>
      <c r="B135" t="str">
        <f>"Scaun CMX 2084 - MANAGERIAL"</f>
        <v>Scaun CMX 2084 - MANAGERIAL</v>
      </c>
      <c r="C135" t="str">
        <f>"Peste 100.00"</f>
        <v>Peste 100.00</v>
      </c>
    </row>
    <row r="136" spans="1:3" x14ac:dyDescent="0.25">
      <c r="A136" t="str">
        <f>"R01724"</f>
        <v>R01724</v>
      </c>
      <c r="B136" t="str">
        <f>"Scaun CMX 2084 - MANAGERIAL"</f>
        <v>Scaun CMX 2084 - MANAGERIAL</v>
      </c>
      <c r="C136" t="str">
        <f>"71.00"</f>
        <v>71.00</v>
      </c>
    </row>
    <row r="137" spans="1:3" x14ac:dyDescent="0.25">
      <c r="A137" t="str">
        <f>"R02996"</f>
        <v>R02996</v>
      </c>
      <c r="B137" t="str">
        <f>"Scaun CMX 369CR - ARIZONA"</f>
        <v>Scaun CMX 369CR - ARIZONA</v>
      </c>
      <c r="C137" t="str">
        <f>"23.00"</f>
        <v>23.00</v>
      </c>
    </row>
    <row r="138" spans="1:3" x14ac:dyDescent="0.25">
      <c r="A138" t="str">
        <f>"R01726"</f>
        <v>R01726</v>
      </c>
      <c r="B138" t="str">
        <f>"Scaun CMX 9014 - ECO"</f>
        <v>Scaun CMX 9014 - ECO</v>
      </c>
      <c r="C138" t="str">
        <f>"Peste 100.00"</f>
        <v>Peste 100.00</v>
      </c>
    </row>
    <row r="139" spans="1:3" x14ac:dyDescent="0.25">
      <c r="A139" t="str">
        <f>"R01726"</f>
        <v>R01726</v>
      </c>
      <c r="B139" t="str">
        <f>"Scaun CMX 9014 - ECO"</f>
        <v>Scaun CMX 9014 - ECO</v>
      </c>
      <c r="C139" t="str">
        <f>"36.00"</f>
        <v>36.00</v>
      </c>
    </row>
    <row r="140" spans="1:3" x14ac:dyDescent="0.25">
      <c r="A140" t="str">
        <f>"R01726"</f>
        <v>R01726</v>
      </c>
      <c r="B140" t="str">
        <f>"Scaun CMX 9014 - ECO"</f>
        <v>Scaun CMX 9014 - ECO</v>
      </c>
      <c r="C140" t="str">
        <f>"16.00"</f>
        <v>16.00</v>
      </c>
    </row>
    <row r="141" spans="1:3" x14ac:dyDescent="0.25">
      <c r="A141" t="str">
        <f>"R02998"</f>
        <v>R02998</v>
      </c>
      <c r="B141" t="str">
        <f>"Scaun CMX 935-L - ARES"</f>
        <v>Scaun CMX 935-L - ARES</v>
      </c>
      <c r="C141" t="str">
        <f>"97.00"</f>
        <v>97.00</v>
      </c>
    </row>
    <row r="142" spans="1:3" x14ac:dyDescent="0.25">
      <c r="A142" t="str">
        <f>"R02998"</f>
        <v>R02998</v>
      </c>
      <c r="B142" t="str">
        <f>"Scaun CMX 935-L - ARES"</f>
        <v>Scaun CMX 935-L - ARES</v>
      </c>
      <c r="C142" t="str">
        <f>"47.00"</f>
        <v>47.00</v>
      </c>
    </row>
    <row r="143" spans="1:3" x14ac:dyDescent="0.25">
      <c r="A143" t="str">
        <f>"R05793"</f>
        <v>R05793</v>
      </c>
      <c r="B143" t="str">
        <f>"Scaun CMX 935-L - ARES tapitat"</f>
        <v>Scaun CMX 935-L - ARES tapitat</v>
      </c>
      <c r="C143" t="str">
        <f>"16.00"</f>
        <v>16.00</v>
      </c>
    </row>
    <row r="144" spans="1:3" x14ac:dyDescent="0.25">
      <c r="A144" t="str">
        <f>"R06232"</f>
        <v>R06232</v>
      </c>
      <c r="B144" t="str">
        <f>"Scaun CMX 935-L - ARES tapitat sezut MESH"</f>
        <v>Scaun CMX 935-L - ARES tapitat sezut MESH</v>
      </c>
      <c r="C144" t="str">
        <f>"1.00"</f>
        <v>1.00</v>
      </c>
    </row>
    <row r="145" spans="1:3" x14ac:dyDescent="0.25">
      <c r="A145" t="str">
        <f>"R05111"</f>
        <v>R05111</v>
      </c>
      <c r="B145" t="str">
        <f>"Scaun COMPACT Bej"</f>
        <v>Scaun COMPACT Bej</v>
      </c>
      <c r="C145" t="str">
        <f>"1.00"</f>
        <v>1.00</v>
      </c>
    </row>
    <row r="146" spans="1:3" x14ac:dyDescent="0.25">
      <c r="A146" t="str">
        <f>"R05112"</f>
        <v>R05112</v>
      </c>
      <c r="B146" t="str">
        <f>"Scaun COMPACT Turcoaz"</f>
        <v>Scaun COMPACT Turcoaz</v>
      </c>
      <c r="C146" t="str">
        <f>"1.00"</f>
        <v>1.00</v>
      </c>
    </row>
    <row r="147" spans="1:3" x14ac:dyDescent="0.25">
      <c r="A147" t="str">
        <f>"P21337"</f>
        <v>P21337</v>
      </c>
      <c r="B147" t="str">
        <f>"Scaun CONTOUR 2815"</f>
        <v>Scaun CONTOUR 2815</v>
      </c>
      <c r="C147" t="str">
        <f>"12.00"</f>
        <v>12.00</v>
      </c>
    </row>
    <row r="148" spans="1:3" x14ac:dyDescent="0.25">
      <c r="A148" t="str">
        <f>"P22520"</f>
        <v>P22520</v>
      </c>
      <c r="B148" t="str">
        <f>"Scaun CONTOUR 3623"</f>
        <v>Scaun CONTOUR 3623</v>
      </c>
      <c r="C148" t="str">
        <f>"1.00"</f>
        <v>1.00</v>
      </c>
    </row>
    <row r="149" spans="1:3" x14ac:dyDescent="0.25">
      <c r="A149" t="str">
        <f>"P23347"</f>
        <v>P23347</v>
      </c>
      <c r="B149" t="str">
        <f>"Scaun CONTOUR NEGRU L73"</f>
        <v>Scaun CONTOUR NEGRU L73</v>
      </c>
      <c r="C149" t="str">
        <f>"1.00"</f>
        <v>1.00</v>
      </c>
    </row>
    <row r="150" spans="1:3" x14ac:dyDescent="0.25">
      <c r="A150" t="str">
        <f>"ID00005"</f>
        <v>ID00005</v>
      </c>
      <c r="B150" t="str">
        <f>"Scaun CRYSTAL/4-PCTR02 transparent"</f>
        <v>Scaun CRYSTAL/4-PCTR02 transparent</v>
      </c>
      <c r="C150" t="str">
        <f>"2.00"</f>
        <v>2.00</v>
      </c>
    </row>
    <row r="151" spans="1:3" x14ac:dyDescent="0.25">
      <c r="A151" t="str">
        <f>"R04628"</f>
        <v>R04628</v>
      </c>
      <c r="B151" t="str">
        <f>"Scaun CX-8010 CREM"</f>
        <v>Scaun CX-8010 CREM</v>
      </c>
      <c r="C151" t="str">
        <f>"12.00"</f>
        <v>12.00</v>
      </c>
    </row>
    <row r="152" spans="1:3" x14ac:dyDescent="0.25">
      <c r="A152" t="str">
        <f>"R04628"</f>
        <v>R04628</v>
      </c>
      <c r="B152" t="str">
        <f>"Scaun CX-8010 CREM"</f>
        <v>Scaun CX-8010 CREM</v>
      </c>
      <c r="C152" t="str">
        <f>"12.00"</f>
        <v>12.00</v>
      </c>
    </row>
    <row r="153" spans="1:3" x14ac:dyDescent="0.25">
      <c r="A153" t="str">
        <f>"R04629"</f>
        <v>R04629</v>
      </c>
      <c r="B153" t="str">
        <f>"Scaun CX-8010 MARO"</f>
        <v>Scaun CX-8010 MARO</v>
      </c>
      <c r="C153" t="str">
        <f>"84.00"</f>
        <v>84.00</v>
      </c>
    </row>
    <row r="154" spans="1:3" x14ac:dyDescent="0.25">
      <c r="A154" t="str">
        <f>"R04629"</f>
        <v>R04629</v>
      </c>
      <c r="B154" t="str">
        <f>"Scaun CX-8010 MARO"</f>
        <v>Scaun CX-8010 MARO</v>
      </c>
      <c r="C154" t="str">
        <f>"73.00"</f>
        <v>73.00</v>
      </c>
    </row>
    <row r="155" spans="1:3" x14ac:dyDescent="0.25">
      <c r="A155" t="str">
        <f>"R04630"</f>
        <v>R04630</v>
      </c>
      <c r="B155" t="str">
        <f>"Scaun CX-8010 NEGRU"</f>
        <v>Scaun CX-8010 NEGRU</v>
      </c>
      <c r="C155" t="str">
        <f>"4.00"</f>
        <v>4.00</v>
      </c>
    </row>
    <row r="156" spans="1:3" x14ac:dyDescent="0.25">
      <c r="A156" t="str">
        <f>"P24115"</f>
        <v>P24115</v>
      </c>
      <c r="B156" t="str">
        <f>"Scaun DALIA WENGE 5884"</f>
        <v>Scaun DALIA WENGE 5884</v>
      </c>
      <c r="C156" t="str">
        <f>"2.00"</f>
        <v>2.00</v>
      </c>
    </row>
    <row r="157" spans="1:3" x14ac:dyDescent="0.25">
      <c r="A157" t="str">
        <f>"P07532"</f>
        <v>P07532</v>
      </c>
      <c r="B157" t="str">
        <f>"Scaun ELEV"</f>
        <v>Scaun ELEV</v>
      </c>
      <c r="C157" t="str">
        <f>"Peste 100.00"</f>
        <v>Peste 100.00</v>
      </c>
    </row>
    <row r="158" spans="1:3" x14ac:dyDescent="0.25">
      <c r="A158" t="str">
        <f>"P11879"</f>
        <v>P11879</v>
      </c>
      <c r="B158" t="str">
        <f>"Scaun ELEV Cires"</f>
        <v>Scaun ELEV Cires</v>
      </c>
      <c r="C158" t="str">
        <f>"45.00"</f>
        <v>45.00</v>
      </c>
    </row>
    <row r="159" spans="1:3" x14ac:dyDescent="0.25">
      <c r="A159" t="str">
        <f>"R05901"</f>
        <v>R05901</v>
      </c>
      <c r="B159" t="str">
        <f>"Scaun ERGOHUMAN EHPE-LAM BLACK mesh W09-01"</f>
        <v>Scaun ERGOHUMAN EHPE-LAM BLACK mesh W09-01</v>
      </c>
      <c r="C159" t="str">
        <f>"1.00"</f>
        <v>1.00</v>
      </c>
    </row>
    <row r="160" spans="1:3" x14ac:dyDescent="0.25">
      <c r="A160" t="str">
        <f>"R06237"</f>
        <v>R06237</v>
      </c>
      <c r="B160" t="str">
        <f>"Scaun ERGOHUMAN PDH EHS-HAF-YS009"</f>
        <v>Scaun ERGOHUMAN PDH EHS-HAF-YS009</v>
      </c>
      <c r="C160" t="str">
        <f>"1.00"</f>
        <v>1.00</v>
      </c>
    </row>
    <row r="161" spans="1:3" x14ac:dyDescent="0.25">
      <c r="A161" t="str">
        <f>"R05362"</f>
        <v>R05362</v>
      </c>
      <c r="B161" t="str">
        <f>"Scaun ERGOHUMAN PDH EHS-HAM WHITE mesh W09-24"</f>
        <v>Scaun ERGOHUMAN PDH EHS-HAM WHITE mesh W09-24</v>
      </c>
      <c r="C161" t="str">
        <f>"1.00"</f>
        <v>1.00</v>
      </c>
    </row>
    <row r="162" spans="1:3" x14ac:dyDescent="0.25">
      <c r="A162" t="str">
        <f>"R06236"</f>
        <v>R06236</v>
      </c>
      <c r="B162" t="str">
        <f>"Scaun ERGOHUMAN PDH EHS-HBM-F sezut YS009 spatar W09-01"</f>
        <v>Scaun ERGOHUMAN PDH EHS-HBM-F sezut YS009 spatar W09-01</v>
      </c>
      <c r="C162" t="str">
        <f>"1.00"</f>
        <v>1.00</v>
      </c>
    </row>
    <row r="163" spans="1:3" x14ac:dyDescent="0.25">
      <c r="A163" t="str">
        <f>"R05592"</f>
        <v>R05592</v>
      </c>
      <c r="B163" t="str">
        <f>"Scaun ERGOHUMAN PLUS PDH EHPL-AB-HAM RED mesh ZB6"</f>
        <v>Scaun ERGOHUMAN PLUS PDH EHPL-AB-HAM RED mesh ZB6</v>
      </c>
      <c r="C163" t="str">
        <f>"1.00"</f>
        <v>1.00</v>
      </c>
    </row>
    <row r="164" spans="1:3" x14ac:dyDescent="0.25">
      <c r="A164" t="str">
        <f>"P25942"</f>
        <v>P25942</v>
      </c>
      <c r="B164" t="str">
        <f>"Scaun FELICIA/N 227 Rosu"</f>
        <v>Scaun FELICIA/N 227 Rosu</v>
      </c>
      <c r="C164" t="str">
        <f>"40.00"</f>
        <v>40.00</v>
      </c>
    </row>
    <row r="165" spans="1:3" x14ac:dyDescent="0.25">
      <c r="A165" t="str">
        <f>"P25942"</f>
        <v>P25942</v>
      </c>
      <c r="B165" t="str">
        <f>"Scaun FELICIA/N 227 Rosu"</f>
        <v>Scaun FELICIA/N 227 Rosu</v>
      </c>
      <c r="C165" t="str">
        <f>"39.00"</f>
        <v>39.00</v>
      </c>
    </row>
    <row r="166" spans="1:3" x14ac:dyDescent="0.25">
      <c r="A166" t="str">
        <f>"P25942"</f>
        <v>P25942</v>
      </c>
      <c r="B166" t="str">
        <f>"Scaun FELICIA/N 227 Rosu"</f>
        <v>Scaun FELICIA/N 227 Rosu</v>
      </c>
      <c r="C166" t="str">
        <f>"26.00"</f>
        <v>26.00</v>
      </c>
    </row>
    <row r="167" spans="1:3" x14ac:dyDescent="0.25">
      <c r="A167" t="str">
        <f>"P25940"</f>
        <v>P25940</v>
      </c>
      <c r="B167" t="str">
        <f>"Scaun FELICIA/N 345 Maro Inchis"</f>
        <v>Scaun FELICIA/N 345 Maro Inchis</v>
      </c>
      <c r="C167" t="str">
        <f>"40.00"</f>
        <v>40.00</v>
      </c>
    </row>
    <row r="168" spans="1:3" x14ac:dyDescent="0.25">
      <c r="A168" t="str">
        <f>"P25941"</f>
        <v>P25941</v>
      </c>
      <c r="B168" t="str">
        <f>"Scaun FELICIA/N 999 Negru"</f>
        <v>Scaun FELICIA/N 999 Negru</v>
      </c>
      <c r="C168" t="str">
        <f>"Peste 100.00"</f>
        <v>Peste 100.00</v>
      </c>
    </row>
    <row r="169" spans="1:3" x14ac:dyDescent="0.25">
      <c r="A169" t="str">
        <f>"R05333"</f>
        <v>R05333</v>
      </c>
      <c r="B169" t="str">
        <f>"Scaun FELICIA/N C.06"</f>
        <v>Scaun FELICIA/N C.06</v>
      </c>
      <c r="C169" t="str">
        <f>"26.00"</f>
        <v>26.00</v>
      </c>
    </row>
    <row r="170" spans="1:3" x14ac:dyDescent="0.25">
      <c r="A170" t="str">
        <f>"R05334"</f>
        <v>R05334</v>
      </c>
      <c r="B170" t="str">
        <f>"Scaun FELICIA/N C.29"</f>
        <v>Scaun FELICIA/N C.29</v>
      </c>
      <c r="C170" t="str">
        <f>"6.00"</f>
        <v>6.00</v>
      </c>
    </row>
    <row r="171" spans="1:3" x14ac:dyDescent="0.25">
      <c r="A171" t="str">
        <f>"P07533"</f>
        <v>P07533</v>
      </c>
      <c r="B171" t="str">
        <f>"Scaun FELICIA/N C02"</f>
        <v>Scaun FELICIA/N C02</v>
      </c>
      <c r="C171" t="str">
        <f>"80.00"</f>
        <v>80.00</v>
      </c>
    </row>
    <row r="172" spans="1:3" x14ac:dyDescent="0.25">
      <c r="A172" t="str">
        <f>"P07533"</f>
        <v>P07533</v>
      </c>
      <c r="B172" t="str">
        <f>"Scaun FELICIA/N C02"</f>
        <v>Scaun FELICIA/N C02</v>
      </c>
      <c r="C172" t="str">
        <f>"20.00"</f>
        <v>20.00</v>
      </c>
    </row>
    <row r="173" spans="1:3" x14ac:dyDescent="0.25">
      <c r="A173" t="str">
        <f>"P07533"</f>
        <v>P07533</v>
      </c>
      <c r="B173" t="str">
        <f>"Scaun FELICIA/N C02"</f>
        <v>Scaun FELICIA/N C02</v>
      </c>
      <c r="C173" t="str">
        <f>"10.00"</f>
        <v>10.00</v>
      </c>
    </row>
    <row r="174" spans="1:3" x14ac:dyDescent="0.25">
      <c r="A174" t="str">
        <f>"P11874"</f>
        <v>P11874</v>
      </c>
      <c r="B174" t="str">
        <f>"Scaun FELICIA/N C03"</f>
        <v>Scaun FELICIA/N C03</v>
      </c>
      <c r="C174" t="str">
        <f>"6.00"</f>
        <v>6.00</v>
      </c>
    </row>
    <row r="175" spans="1:3" x14ac:dyDescent="0.25">
      <c r="A175" t="str">
        <f>"P11700"</f>
        <v>P11700</v>
      </c>
      <c r="B175" t="str">
        <f>"Scaun FELICIA/N C04"</f>
        <v>Scaun FELICIA/N C04</v>
      </c>
      <c r="C175" t="str">
        <f>"40.00"</f>
        <v>40.00</v>
      </c>
    </row>
    <row r="176" spans="1:3" x14ac:dyDescent="0.25">
      <c r="A176" t="str">
        <f>"P07534"</f>
        <v>P07534</v>
      </c>
      <c r="B176" t="str">
        <f>"Scaun FELICIA/N C06"</f>
        <v>Scaun FELICIA/N C06</v>
      </c>
      <c r="C176" t="str">
        <f>"Peste 100.00"</f>
        <v>Peste 100.00</v>
      </c>
    </row>
    <row r="177" spans="1:3" x14ac:dyDescent="0.25">
      <c r="A177" t="str">
        <f>"P07534"</f>
        <v>P07534</v>
      </c>
      <c r="B177" t="str">
        <f>"Scaun FELICIA/N C06"</f>
        <v>Scaun FELICIA/N C06</v>
      </c>
      <c r="C177" t="str">
        <f>"Peste 100.00"</f>
        <v>Peste 100.00</v>
      </c>
    </row>
    <row r="178" spans="1:3" x14ac:dyDescent="0.25">
      <c r="A178" t="str">
        <f>"P11558"</f>
        <v>P11558</v>
      </c>
      <c r="B178" t="str">
        <f>"Scaun FELICIA/N C07"</f>
        <v>Scaun FELICIA/N C07</v>
      </c>
      <c r="C178" t="str">
        <f>"2.00"</f>
        <v>2.00</v>
      </c>
    </row>
    <row r="179" spans="1:3" x14ac:dyDescent="0.25">
      <c r="A179" t="str">
        <f>"P11907"</f>
        <v>P11907</v>
      </c>
      <c r="B179" t="str">
        <f>"Scaun FELICIA/N C08"</f>
        <v>Scaun FELICIA/N C08</v>
      </c>
      <c r="C179" t="str">
        <f>"1.00"</f>
        <v>1.00</v>
      </c>
    </row>
    <row r="180" spans="1:3" x14ac:dyDescent="0.25">
      <c r="A180" t="str">
        <f>"P07535"</f>
        <v>P07535</v>
      </c>
      <c r="B180" t="str">
        <f>"Scaun FELICIA/N C11"</f>
        <v>Scaun FELICIA/N C11</v>
      </c>
      <c r="C180" t="str">
        <f>"Peste 100.00"</f>
        <v>Peste 100.00</v>
      </c>
    </row>
    <row r="181" spans="1:3" x14ac:dyDescent="0.25">
      <c r="A181" t="str">
        <f>"P07536"</f>
        <v>P07536</v>
      </c>
      <c r="B181" t="str">
        <f>"Scaun FELICIA/N C13"</f>
        <v>Scaun FELICIA/N C13</v>
      </c>
      <c r="C181" t="str">
        <f>"Peste 100.00"</f>
        <v>Peste 100.00</v>
      </c>
    </row>
    <row r="182" spans="1:3" x14ac:dyDescent="0.25">
      <c r="A182" t="str">
        <f>"P13185"</f>
        <v>P13185</v>
      </c>
      <c r="B182" t="str">
        <f>"Scaun FELICIA/N C14"</f>
        <v>Scaun FELICIA/N C14</v>
      </c>
      <c r="C182" t="str">
        <f>"Peste 100.00"</f>
        <v>Peste 100.00</v>
      </c>
    </row>
    <row r="183" spans="1:3" x14ac:dyDescent="0.25">
      <c r="A183" t="str">
        <f>"P13185"</f>
        <v>P13185</v>
      </c>
      <c r="B183" t="str">
        <f>"Scaun FELICIA/N C14"</f>
        <v>Scaun FELICIA/N C14</v>
      </c>
      <c r="C183" t="str">
        <f>"11.00"</f>
        <v>11.00</v>
      </c>
    </row>
    <row r="184" spans="1:3" x14ac:dyDescent="0.25">
      <c r="A184" t="str">
        <f>"P16991"</f>
        <v>P16991</v>
      </c>
      <c r="B184" t="str">
        <f>"Scaun FELICIA/N C27"</f>
        <v>Scaun FELICIA/N C27</v>
      </c>
      <c r="C184" t="str">
        <f>"2.00"</f>
        <v>2.00</v>
      </c>
    </row>
    <row r="185" spans="1:3" x14ac:dyDescent="0.25">
      <c r="A185" t="str">
        <f>"P11559"</f>
        <v>P11559</v>
      </c>
      <c r="B185" t="str">
        <f>"Scaun FELICIA/N C73"</f>
        <v>Scaun FELICIA/N C73</v>
      </c>
      <c r="C185" t="str">
        <f>"Peste 100.00"</f>
        <v>Peste 100.00</v>
      </c>
    </row>
    <row r="186" spans="1:3" x14ac:dyDescent="0.25">
      <c r="A186" t="str">
        <f>"P11559"</f>
        <v>P11559</v>
      </c>
      <c r="B186" t="str">
        <f>"Scaun FELICIA/N C73"</f>
        <v>Scaun FELICIA/N C73</v>
      </c>
      <c r="C186" t="str">
        <f>"Peste 100.00"</f>
        <v>Peste 100.00</v>
      </c>
    </row>
    <row r="187" spans="1:3" x14ac:dyDescent="0.25">
      <c r="A187" t="str">
        <f>"P27851"</f>
        <v>P27851</v>
      </c>
      <c r="B187" t="str">
        <f>"Scaun FELIX CP E14"</f>
        <v>Scaun FELIX CP E14</v>
      </c>
      <c r="C187" t="str">
        <f>"8.00"</f>
        <v>8.00</v>
      </c>
    </row>
    <row r="188" spans="1:3" x14ac:dyDescent="0.25">
      <c r="A188" t="str">
        <f>"P20693"</f>
        <v>P20693</v>
      </c>
      <c r="B188" t="str">
        <f>"Scaun FELIX SYN C11 baza cr."</f>
        <v>Scaun FELIX SYN C11 baza cr.</v>
      </c>
      <c r="C188" t="str">
        <f>"2.00"</f>
        <v>2.00</v>
      </c>
    </row>
    <row r="189" spans="1:3" x14ac:dyDescent="0.25">
      <c r="A189" t="str">
        <f>"P25155"</f>
        <v>P25155</v>
      </c>
      <c r="B189" t="str">
        <f>"Scaun FELIX SYN C11 baza metalica RAL7035 gumate"</f>
        <v>Scaun FELIX SYN C11 baza metalica RAL7035 gumate</v>
      </c>
      <c r="C189" t="str">
        <f>"5.00"</f>
        <v>5.00</v>
      </c>
    </row>
    <row r="190" spans="1:3" x14ac:dyDescent="0.25">
      <c r="A190" t="str">
        <f>"P19069"</f>
        <v>P19069</v>
      </c>
      <c r="B190" t="str">
        <f>"Scaun FELIX SYN C11 BR06"</f>
        <v>Scaun FELIX SYN C11 BR06</v>
      </c>
      <c r="C190" t="str">
        <f>"6.00"</f>
        <v>6.00</v>
      </c>
    </row>
    <row r="191" spans="1:3" x14ac:dyDescent="0.25">
      <c r="A191" t="str">
        <f>"P26880"</f>
        <v>P26880</v>
      </c>
      <c r="B191" t="str">
        <f>"Scaun FELIX SYN EL91"</f>
        <v>Scaun FELIX SYN EL91</v>
      </c>
      <c r="C191" t="str">
        <f>"1.00"</f>
        <v>1.00</v>
      </c>
    </row>
    <row r="192" spans="1:3" x14ac:dyDescent="0.25">
      <c r="A192" t="str">
        <f>"P21660"</f>
        <v>P21660</v>
      </c>
      <c r="B192" t="str">
        <f>"Scaun FLASH2 OF0050 Crem"</f>
        <v>Scaun FLASH2 OF0050 Crem</v>
      </c>
      <c r="C192" t="str">
        <f>"1.00"</f>
        <v>1.00</v>
      </c>
    </row>
    <row r="193" spans="1:3" x14ac:dyDescent="0.25">
      <c r="A193" t="str">
        <f>"R05804"</f>
        <v>R05804</v>
      </c>
      <c r="B193" t="str">
        <f>"Scaun FOCUS gri-negru baza cr."</f>
        <v>Scaun FOCUS gri-negru baza cr.</v>
      </c>
      <c r="C193" t="str">
        <f>"34.00"</f>
        <v>34.00</v>
      </c>
    </row>
    <row r="194" spans="1:3" x14ac:dyDescent="0.25">
      <c r="A194" t="str">
        <f>"R05505"</f>
        <v>R05505</v>
      </c>
      <c r="B194" t="str">
        <f>"Scaun FOCUS PDH gri-negru baza cr."</f>
        <v>Scaun FOCUS PDH gri-negru baza cr.</v>
      </c>
      <c r="C194" t="str">
        <f>"2.00"</f>
        <v>2.00</v>
      </c>
    </row>
    <row r="195" spans="1:3" x14ac:dyDescent="0.25">
      <c r="A195" t="str">
        <f>"R05803"</f>
        <v>R05803</v>
      </c>
      <c r="B195" t="str">
        <f>"Scaun FOCUS rosu-negru baza cr."</f>
        <v>Scaun FOCUS rosu-negru baza cr.</v>
      </c>
      <c r="C195" t="str">
        <f>"17.00"</f>
        <v>17.00</v>
      </c>
    </row>
    <row r="196" spans="1:3" x14ac:dyDescent="0.25">
      <c r="A196" t="str">
        <f>"P27564"</f>
        <v>P27564</v>
      </c>
      <c r="B196" t="str">
        <f>"Scaun FRILL 224/H EW SUNSPLASH"</f>
        <v>Scaun FRILL 224/H EW SUNSPLASH</v>
      </c>
      <c r="C196" t="str">
        <f>"4.00"</f>
        <v>4.00</v>
      </c>
    </row>
    <row r="197" spans="1:3" x14ac:dyDescent="0.25">
      <c r="A197" t="str">
        <f>"P17963"</f>
        <v>P17963</v>
      </c>
      <c r="B197" t="str">
        <f>"Scaun FUSION 3623 baza cr."</f>
        <v>Scaun FUSION 3623 baza cr.</v>
      </c>
      <c r="C197" t="str">
        <f>"22.00"</f>
        <v>22.00</v>
      </c>
    </row>
    <row r="198" spans="1:3" x14ac:dyDescent="0.25">
      <c r="A198" t="str">
        <f>"P17963"</f>
        <v>P17963</v>
      </c>
      <c r="B198" t="str">
        <f>"Scaun FUSION 3623 baza cr."</f>
        <v>Scaun FUSION 3623 baza cr.</v>
      </c>
      <c r="C198" t="str">
        <f>"17.00"</f>
        <v>17.00</v>
      </c>
    </row>
    <row r="199" spans="1:3" x14ac:dyDescent="0.25">
      <c r="A199" t="str">
        <f>"P17963"</f>
        <v>P17963</v>
      </c>
      <c r="B199" t="str">
        <f>"Scaun FUSION 3623 baza cr."</f>
        <v>Scaun FUSION 3623 baza cr.</v>
      </c>
      <c r="C199" t="str">
        <f>"8.00"</f>
        <v>8.00</v>
      </c>
    </row>
    <row r="200" spans="1:3" x14ac:dyDescent="0.25">
      <c r="A200" t="str">
        <f>"P17965"</f>
        <v>P17965</v>
      </c>
      <c r="B200" t="str">
        <f>"Scaun FUSION 4648 baza cr."</f>
        <v>Scaun FUSION 4648 baza cr.</v>
      </c>
      <c r="C200" t="str">
        <f>"58.00"</f>
        <v>58.00</v>
      </c>
    </row>
    <row r="201" spans="1:3" x14ac:dyDescent="0.25">
      <c r="A201" t="str">
        <f>"P17965"</f>
        <v>P17965</v>
      </c>
      <c r="B201" t="str">
        <f>"Scaun FUSION 4648 baza cr."</f>
        <v>Scaun FUSION 4648 baza cr.</v>
      </c>
      <c r="C201" t="str">
        <f>"42.00"</f>
        <v>42.00</v>
      </c>
    </row>
    <row r="202" spans="1:3" x14ac:dyDescent="0.25">
      <c r="A202" t="str">
        <f>"P17965"</f>
        <v>P17965</v>
      </c>
      <c r="B202" t="str">
        <f>"Scaun FUSION 4648 baza cr."</f>
        <v>Scaun FUSION 4648 baza cr.</v>
      </c>
      <c r="C202" t="str">
        <f>"8.00"</f>
        <v>8.00</v>
      </c>
    </row>
    <row r="203" spans="1:3" x14ac:dyDescent="0.25">
      <c r="A203" t="str">
        <f>"P23646"</f>
        <v>P23646</v>
      </c>
      <c r="B203" t="str">
        <f>"Scaun FUSION/S CR 4394"</f>
        <v>Scaun FUSION/S CR 4394</v>
      </c>
      <c r="C203" t="str">
        <f>"1.00"</f>
        <v>1.00</v>
      </c>
    </row>
    <row r="204" spans="1:3" x14ac:dyDescent="0.25">
      <c r="A204" t="str">
        <f>"P21338"</f>
        <v>P21338</v>
      </c>
      <c r="B204" t="str">
        <f>"Scaun FUSION/S CR 4648"</f>
        <v>Scaun FUSION/S CR 4648</v>
      </c>
      <c r="C204" t="str">
        <f>"3.00"</f>
        <v>3.00</v>
      </c>
    </row>
    <row r="205" spans="1:3" x14ac:dyDescent="0.25">
      <c r="A205" t="str">
        <f>"P21338"</f>
        <v>P21338</v>
      </c>
      <c r="B205" t="str">
        <f>"Scaun FUSION/S CR 4648"</f>
        <v>Scaun FUSION/S CR 4648</v>
      </c>
      <c r="C205" t="str">
        <f>"2.00"</f>
        <v>2.00</v>
      </c>
    </row>
    <row r="206" spans="1:3" x14ac:dyDescent="0.25">
      <c r="A206" t="str">
        <f>"R06261"</f>
        <v>R06261</v>
      </c>
      <c r="B206" t="str">
        <f>"Scaun GARDEN"</f>
        <v>Scaun GARDEN</v>
      </c>
      <c r="C206" t="str">
        <f>"97.00"</f>
        <v>97.00</v>
      </c>
    </row>
    <row r="207" spans="1:3" x14ac:dyDescent="0.25">
      <c r="A207" t="str">
        <f>"R05232"</f>
        <v>R05232</v>
      </c>
      <c r="B207" t="str">
        <f>"Scaun GENIDIA PDH GN-AB-HAM BLACK mesh W09-01"</f>
        <v>Scaun GENIDIA PDH GN-AB-HAM BLACK mesh W09-01</v>
      </c>
      <c r="C207" t="str">
        <f>"3.00"</f>
        <v>3.00</v>
      </c>
    </row>
    <row r="208" spans="1:3" x14ac:dyDescent="0.25">
      <c r="A208" t="str">
        <f>"R05234"</f>
        <v>R05234</v>
      </c>
      <c r="B208" t="str">
        <f>"Scaun GENIDIA SMART GNS-BP-LAM-H BLACK mesh ZB2"</f>
        <v>Scaun GENIDIA SMART GNS-BP-LAM-H BLACK mesh ZB2</v>
      </c>
      <c r="C208" t="str">
        <f>"7.00"</f>
        <v>7.00</v>
      </c>
    </row>
    <row r="209" spans="1:3" x14ac:dyDescent="0.25">
      <c r="A209" t="str">
        <f>"R05235"</f>
        <v>R05235</v>
      </c>
      <c r="B209" t="str">
        <f>"Scaun GENIDIA SMART GNS-BP-LAM-H GREEN mesh ZB3"</f>
        <v>Scaun GENIDIA SMART GNS-BP-LAM-H GREEN mesh ZB3</v>
      </c>
      <c r="C209" t="str">
        <f>"1.00"</f>
        <v>1.00</v>
      </c>
    </row>
    <row r="210" spans="1:3" x14ac:dyDescent="0.25">
      <c r="A210" t="str">
        <f>"R05236"</f>
        <v>R05236</v>
      </c>
      <c r="B210" t="str">
        <f>"Scaun GENIDIA SMART GNS-BP-LAM-H RED mesh ZB6"</f>
        <v>Scaun GENIDIA SMART GNS-BP-LAM-H RED mesh ZB6</v>
      </c>
      <c r="C210" t="str">
        <f>"3.00"</f>
        <v>3.00</v>
      </c>
    </row>
    <row r="211" spans="1:3" x14ac:dyDescent="0.25">
      <c r="A211" t="str">
        <f>"P07790"</f>
        <v>P07790</v>
      </c>
      <c r="B211" t="str">
        <f>"Scaun GOLF 3528"</f>
        <v>Scaun GOLF 3528</v>
      </c>
      <c r="C211" t="str">
        <f>"15.00"</f>
        <v>15.00</v>
      </c>
    </row>
    <row r="212" spans="1:3" x14ac:dyDescent="0.25">
      <c r="A212" t="str">
        <f>"P07790"</f>
        <v>P07790</v>
      </c>
      <c r="B212" t="str">
        <f>"Scaun GOLF 3528"</f>
        <v>Scaun GOLF 3528</v>
      </c>
      <c r="C212" t="str">
        <f>"1.00"</f>
        <v>1.00</v>
      </c>
    </row>
    <row r="213" spans="1:3" x14ac:dyDescent="0.25">
      <c r="A213" t="str">
        <f>"P07799"</f>
        <v>P07799</v>
      </c>
      <c r="B213" t="str">
        <f>"Scaun GOLF 7117"</f>
        <v>Scaun GOLF 7117</v>
      </c>
      <c r="C213" t="str">
        <f>"1.00"</f>
        <v>1.00</v>
      </c>
    </row>
    <row r="214" spans="1:3" x14ac:dyDescent="0.25">
      <c r="A214" t="str">
        <f>"P07813"</f>
        <v>P07813</v>
      </c>
      <c r="B214" t="str">
        <f>"Scaun GOLF C02"</f>
        <v>Scaun GOLF C02</v>
      </c>
      <c r="C214" t="str">
        <f>"38.00"</f>
        <v>38.00</v>
      </c>
    </row>
    <row r="215" spans="1:3" x14ac:dyDescent="0.25">
      <c r="A215" t="str">
        <f>"P07813"</f>
        <v>P07813</v>
      </c>
      <c r="B215" t="str">
        <f>"Scaun GOLF C02"</f>
        <v>Scaun GOLF C02</v>
      </c>
      <c r="C215" t="str">
        <f>"9.00"</f>
        <v>9.00</v>
      </c>
    </row>
    <row r="216" spans="1:3" x14ac:dyDescent="0.25">
      <c r="A216" t="str">
        <f>"P07815"</f>
        <v>P07815</v>
      </c>
      <c r="B216" t="str">
        <f>"Scaun GOLF C04"</f>
        <v>Scaun GOLF C04</v>
      </c>
      <c r="C216" t="str">
        <f>"36.00"</f>
        <v>36.00</v>
      </c>
    </row>
    <row r="217" spans="1:3" x14ac:dyDescent="0.25">
      <c r="A217" t="str">
        <f>"P07815"</f>
        <v>P07815</v>
      </c>
      <c r="B217" t="str">
        <f>"Scaun GOLF C04"</f>
        <v>Scaun GOLF C04</v>
      </c>
      <c r="C217" t="str">
        <f>"16.00"</f>
        <v>16.00</v>
      </c>
    </row>
    <row r="218" spans="1:3" x14ac:dyDescent="0.25">
      <c r="A218" t="str">
        <f>"P07817"</f>
        <v>P07817</v>
      </c>
      <c r="B218" t="str">
        <f>"Scaun GOLF C06"</f>
        <v>Scaun GOLF C06</v>
      </c>
      <c r="C218" t="str">
        <f>"36.00"</f>
        <v>36.00</v>
      </c>
    </row>
    <row r="219" spans="1:3" x14ac:dyDescent="0.25">
      <c r="A219" t="str">
        <f>"P07817"</f>
        <v>P07817</v>
      </c>
      <c r="B219" t="str">
        <f>"Scaun GOLF C06"</f>
        <v>Scaun GOLF C06</v>
      </c>
      <c r="C219" t="str">
        <f>"25.00"</f>
        <v>25.00</v>
      </c>
    </row>
    <row r="220" spans="1:3" x14ac:dyDescent="0.25">
      <c r="A220" t="str">
        <f>"P07817"</f>
        <v>P07817</v>
      </c>
      <c r="B220" t="str">
        <f>"Scaun GOLF C06"</f>
        <v>Scaun GOLF C06</v>
      </c>
      <c r="C220" t="str">
        <f>"25.00"</f>
        <v>25.00</v>
      </c>
    </row>
    <row r="221" spans="1:3" x14ac:dyDescent="0.25">
      <c r="A221" t="str">
        <f>"P07820"</f>
        <v>P07820</v>
      </c>
      <c r="B221" t="str">
        <f>"Scaun GOLF C11"</f>
        <v>Scaun GOLF C11</v>
      </c>
      <c r="C221" t="str">
        <f>"94.00"</f>
        <v>94.00</v>
      </c>
    </row>
    <row r="222" spans="1:3" x14ac:dyDescent="0.25">
      <c r="A222" t="str">
        <f>"P07820"</f>
        <v>P07820</v>
      </c>
      <c r="B222" t="str">
        <f>"Scaun GOLF C11"</f>
        <v>Scaun GOLF C11</v>
      </c>
      <c r="C222" t="str">
        <f>"85.00"</f>
        <v>85.00</v>
      </c>
    </row>
    <row r="223" spans="1:3" x14ac:dyDescent="0.25">
      <c r="A223" t="str">
        <f>"P07821"</f>
        <v>P07821</v>
      </c>
      <c r="B223" t="str">
        <f>"Scaun GOLF C13"</f>
        <v>Scaun GOLF C13</v>
      </c>
      <c r="C223" t="str">
        <f>"15.00"</f>
        <v>15.00</v>
      </c>
    </row>
    <row r="224" spans="1:3" x14ac:dyDescent="0.25">
      <c r="A224" t="str">
        <f>"P07821"</f>
        <v>P07821</v>
      </c>
      <c r="B224" t="str">
        <f>"Scaun GOLF C13"</f>
        <v>Scaun GOLF C13</v>
      </c>
      <c r="C224" t="str">
        <f>"14.00"</f>
        <v>14.00</v>
      </c>
    </row>
    <row r="225" spans="1:3" x14ac:dyDescent="0.25">
      <c r="A225" t="str">
        <f>"P07822"</f>
        <v>P07822</v>
      </c>
      <c r="B225" t="str">
        <f>"Scaun GOLF C14"</f>
        <v>Scaun GOLF C14</v>
      </c>
      <c r="C225" t="str">
        <f>"47.00"</f>
        <v>47.00</v>
      </c>
    </row>
    <row r="226" spans="1:3" x14ac:dyDescent="0.25">
      <c r="A226" t="str">
        <f>"P07822"</f>
        <v>P07822</v>
      </c>
      <c r="B226" t="str">
        <f>"Scaun GOLF C14"</f>
        <v>Scaun GOLF C14</v>
      </c>
      <c r="C226" t="str">
        <f>"21.00"</f>
        <v>21.00</v>
      </c>
    </row>
    <row r="227" spans="1:3" x14ac:dyDescent="0.25">
      <c r="A227" t="str">
        <f>"P07826"</f>
        <v>P07826</v>
      </c>
      <c r="B227" t="str">
        <f>"Scaun GOLF C29"</f>
        <v>Scaun GOLF C29</v>
      </c>
      <c r="C227" t="str">
        <f>"67.00"</f>
        <v>67.00</v>
      </c>
    </row>
    <row r="228" spans="1:3" x14ac:dyDescent="0.25">
      <c r="A228" t="str">
        <f>"P07826"</f>
        <v>P07826</v>
      </c>
      <c r="B228" t="str">
        <f>"Scaun GOLF C29"</f>
        <v>Scaun GOLF C29</v>
      </c>
      <c r="C228" t="str">
        <f>"34.00"</f>
        <v>34.00</v>
      </c>
    </row>
    <row r="229" spans="1:3" x14ac:dyDescent="0.25">
      <c r="A229" t="str">
        <f>"P07826"</f>
        <v>P07826</v>
      </c>
      <c r="B229" t="str">
        <f>"Scaun GOLF C29"</f>
        <v>Scaun GOLF C29</v>
      </c>
      <c r="C229" t="str">
        <f>"30.00"</f>
        <v>30.00</v>
      </c>
    </row>
    <row r="230" spans="1:3" x14ac:dyDescent="0.25">
      <c r="A230" t="str">
        <f>"P07833"</f>
        <v>P07833</v>
      </c>
      <c r="B230" t="str">
        <f>"Scaun GOLF C73"</f>
        <v>Scaun GOLF C73</v>
      </c>
      <c r="C230" t="str">
        <f>"30.00"</f>
        <v>30.00</v>
      </c>
    </row>
    <row r="231" spans="1:3" x14ac:dyDescent="0.25">
      <c r="A231" t="str">
        <f>"P07833"</f>
        <v>P07833</v>
      </c>
      <c r="B231" t="str">
        <f>"Scaun GOLF C73"</f>
        <v>Scaun GOLF C73</v>
      </c>
      <c r="C231" t="str">
        <f>"19.00"</f>
        <v>19.00</v>
      </c>
    </row>
    <row r="232" spans="1:3" x14ac:dyDescent="0.25">
      <c r="A232" t="str">
        <f>"P07856"</f>
        <v>P07856</v>
      </c>
      <c r="B232" t="str">
        <f>"Scaun GOLF LX 3500"</f>
        <v>Scaun GOLF LX 3500</v>
      </c>
      <c r="C232" t="str">
        <f>"1.00"</f>
        <v>1.00</v>
      </c>
    </row>
    <row r="233" spans="1:3" x14ac:dyDescent="0.25">
      <c r="A233" t="str">
        <f>"P07857"</f>
        <v>P07857</v>
      </c>
      <c r="B233" t="str">
        <f>"Scaun GOLF LX 3528"</f>
        <v>Scaun GOLF LX 3528</v>
      </c>
      <c r="C233" t="str">
        <f>"4.00"</f>
        <v>4.00</v>
      </c>
    </row>
    <row r="234" spans="1:3" x14ac:dyDescent="0.25">
      <c r="A234" t="str">
        <f>"P07857"</f>
        <v>P07857</v>
      </c>
      <c r="B234" t="str">
        <f>"Scaun GOLF LX 3528"</f>
        <v>Scaun GOLF LX 3528</v>
      </c>
      <c r="C234" t="str">
        <f>"3.00"</f>
        <v>3.00</v>
      </c>
    </row>
    <row r="235" spans="1:3" x14ac:dyDescent="0.25">
      <c r="A235" t="str">
        <f>"P07862"</f>
        <v>P07862</v>
      </c>
      <c r="B235" t="str">
        <f>"Scaun GOLF LX 4874"</f>
        <v>Scaun GOLF LX 4874</v>
      </c>
      <c r="C235" t="str">
        <f>"1.00"</f>
        <v>1.00</v>
      </c>
    </row>
    <row r="236" spans="1:3" x14ac:dyDescent="0.25">
      <c r="A236" t="str">
        <f>"P07880"</f>
        <v>P07880</v>
      </c>
      <c r="B236" t="str">
        <f>"Scaun GOLF LX C02"</f>
        <v>Scaun GOLF LX C02</v>
      </c>
      <c r="C236" t="str">
        <f>"20.00"</f>
        <v>20.00</v>
      </c>
    </row>
    <row r="237" spans="1:3" x14ac:dyDescent="0.25">
      <c r="A237" t="str">
        <f>"P07880"</f>
        <v>P07880</v>
      </c>
      <c r="B237" t="str">
        <f>"Scaun GOLF LX C02"</f>
        <v>Scaun GOLF LX C02</v>
      </c>
      <c r="C237" t="str">
        <f>"15.00"</f>
        <v>15.00</v>
      </c>
    </row>
    <row r="238" spans="1:3" x14ac:dyDescent="0.25">
      <c r="A238" t="str">
        <f>"P07882"</f>
        <v>P07882</v>
      </c>
      <c r="B238" t="str">
        <f>"Scaun GOLF LX C04"</f>
        <v>Scaun GOLF LX C04</v>
      </c>
      <c r="C238" t="str">
        <f>"10.00"</f>
        <v>10.00</v>
      </c>
    </row>
    <row r="239" spans="1:3" x14ac:dyDescent="0.25">
      <c r="A239" t="str">
        <f>"P07882"</f>
        <v>P07882</v>
      </c>
      <c r="B239" t="str">
        <f>"Scaun GOLF LX C04"</f>
        <v>Scaun GOLF LX C04</v>
      </c>
      <c r="C239" t="str">
        <f>"7.00"</f>
        <v>7.00</v>
      </c>
    </row>
    <row r="240" spans="1:3" x14ac:dyDescent="0.25">
      <c r="A240" t="str">
        <f>"P07884"</f>
        <v>P07884</v>
      </c>
      <c r="B240" t="str">
        <f>"Scaun GOLF LX C06"</f>
        <v>Scaun GOLF LX C06</v>
      </c>
      <c r="C240" t="str">
        <f>"31.00"</f>
        <v>31.00</v>
      </c>
    </row>
    <row r="241" spans="1:3" x14ac:dyDescent="0.25">
      <c r="A241" t="str">
        <f>"P07884"</f>
        <v>P07884</v>
      </c>
      <c r="B241" t="str">
        <f>"Scaun GOLF LX C06"</f>
        <v>Scaun GOLF LX C06</v>
      </c>
      <c r="C241" t="str">
        <f>"21.00"</f>
        <v>21.00</v>
      </c>
    </row>
    <row r="242" spans="1:3" x14ac:dyDescent="0.25">
      <c r="A242" t="str">
        <f>"P07887"</f>
        <v>P07887</v>
      </c>
      <c r="B242" t="str">
        <f>"Scaun GOLF LX C11"</f>
        <v>Scaun GOLF LX C11</v>
      </c>
      <c r="C242" t="str">
        <f>"60.00"</f>
        <v>60.00</v>
      </c>
    </row>
    <row r="243" spans="1:3" x14ac:dyDescent="0.25">
      <c r="A243" t="str">
        <f>"P07887"</f>
        <v>P07887</v>
      </c>
      <c r="B243" t="str">
        <f>"Scaun GOLF LX C11"</f>
        <v>Scaun GOLF LX C11</v>
      </c>
      <c r="C243" t="str">
        <f>"45.00"</f>
        <v>45.00</v>
      </c>
    </row>
    <row r="244" spans="1:3" x14ac:dyDescent="0.25">
      <c r="A244" t="str">
        <f>"P07888"</f>
        <v>P07888</v>
      </c>
      <c r="B244" t="str">
        <f>"Scaun GOLF LX C13"</f>
        <v>Scaun GOLF LX C13</v>
      </c>
      <c r="C244" t="str">
        <f>"75.00"</f>
        <v>75.00</v>
      </c>
    </row>
    <row r="245" spans="1:3" x14ac:dyDescent="0.25">
      <c r="A245" t="str">
        <f>"P07888"</f>
        <v>P07888</v>
      </c>
      <c r="B245" t="str">
        <f>"Scaun GOLF LX C13"</f>
        <v>Scaun GOLF LX C13</v>
      </c>
      <c r="C245" t="str">
        <f>"51.00"</f>
        <v>51.00</v>
      </c>
    </row>
    <row r="246" spans="1:3" x14ac:dyDescent="0.25">
      <c r="A246" t="str">
        <f>"P07888"</f>
        <v>P07888</v>
      </c>
      <c r="B246" t="str">
        <f>"Scaun GOLF LX C13"</f>
        <v>Scaun GOLF LX C13</v>
      </c>
      <c r="C246" t="str">
        <f>"10.00"</f>
        <v>10.00</v>
      </c>
    </row>
    <row r="247" spans="1:3" x14ac:dyDescent="0.25">
      <c r="A247" t="str">
        <f>"P07889"</f>
        <v>P07889</v>
      </c>
      <c r="B247" t="str">
        <f>"Scaun GOLF LX C14"</f>
        <v>Scaun GOLF LX C14</v>
      </c>
      <c r="C247" t="str">
        <f>"16.00"</f>
        <v>16.00</v>
      </c>
    </row>
    <row r="248" spans="1:3" x14ac:dyDescent="0.25">
      <c r="A248" t="str">
        <f>"P07889"</f>
        <v>P07889</v>
      </c>
      <c r="B248" t="str">
        <f>"Scaun GOLF LX C14"</f>
        <v>Scaun GOLF LX C14</v>
      </c>
      <c r="C248" t="str">
        <f>"5.00"</f>
        <v>5.00</v>
      </c>
    </row>
    <row r="249" spans="1:3" x14ac:dyDescent="0.25">
      <c r="A249" t="str">
        <f>"P07893"</f>
        <v>P07893</v>
      </c>
      <c r="B249" t="str">
        <f>"Scaun GOLF LX C29"</f>
        <v>Scaun GOLF LX C29</v>
      </c>
      <c r="C249" t="str">
        <f>"25.00"</f>
        <v>25.00</v>
      </c>
    </row>
    <row r="250" spans="1:3" x14ac:dyDescent="0.25">
      <c r="A250" t="str">
        <f>"P07893"</f>
        <v>P07893</v>
      </c>
      <c r="B250" t="str">
        <f>"Scaun GOLF LX C29"</f>
        <v>Scaun GOLF LX C29</v>
      </c>
      <c r="C250" t="str">
        <f>"20.00"</f>
        <v>20.00</v>
      </c>
    </row>
    <row r="251" spans="1:3" x14ac:dyDescent="0.25">
      <c r="A251" t="str">
        <f>"P07893"</f>
        <v>P07893</v>
      </c>
      <c r="B251" t="str">
        <f>"Scaun GOLF LX C29"</f>
        <v>Scaun GOLF LX C29</v>
      </c>
      <c r="C251" t="str">
        <f>"13.00"</f>
        <v>13.00</v>
      </c>
    </row>
    <row r="252" spans="1:3" x14ac:dyDescent="0.25">
      <c r="A252" t="str">
        <f>"P07900"</f>
        <v>P07900</v>
      </c>
      <c r="B252" t="str">
        <f>"Scaun GOLF LX C73"</f>
        <v>Scaun GOLF LX C73</v>
      </c>
      <c r="C252" t="str">
        <f>"20.00"</f>
        <v>20.00</v>
      </c>
    </row>
    <row r="253" spans="1:3" x14ac:dyDescent="0.25">
      <c r="A253" t="str">
        <f>"P07900"</f>
        <v>P07900</v>
      </c>
      <c r="B253" t="str">
        <f>"Scaun GOLF LX C73"</f>
        <v>Scaun GOLF LX C73</v>
      </c>
      <c r="C253" t="str">
        <f>"4.00"</f>
        <v>4.00</v>
      </c>
    </row>
    <row r="254" spans="1:3" x14ac:dyDescent="0.25">
      <c r="A254" t="str">
        <f>"P07950"</f>
        <v>P07950</v>
      </c>
      <c r="B254" t="str">
        <f>"Scaun GOLF LX Skay Negru"</f>
        <v>Scaun GOLF LX Skay Negru</v>
      </c>
      <c r="C254" t="str">
        <f>"13.00"</f>
        <v>13.00</v>
      </c>
    </row>
    <row r="255" spans="1:3" x14ac:dyDescent="0.25">
      <c r="A255" t="str">
        <f>"P07950"</f>
        <v>P07950</v>
      </c>
      <c r="B255" t="str">
        <f>"Scaun GOLF LX Skay Negru"</f>
        <v>Scaun GOLF LX Skay Negru</v>
      </c>
      <c r="C255" t="str">
        <f>"5.00"</f>
        <v>5.00</v>
      </c>
    </row>
    <row r="256" spans="1:3" x14ac:dyDescent="0.25">
      <c r="A256" t="str">
        <f>"P07990"</f>
        <v>P07990</v>
      </c>
      <c r="B256" t="str">
        <f>"Scaun GOLF Skay Negru"</f>
        <v>Scaun GOLF Skay Negru</v>
      </c>
      <c r="C256" t="str">
        <f>"29.00"</f>
        <v>29.00</v>
      </c>
    </row>
    <row r="257" spans="1:3" x14ac:dyDescent="0.25">
      <c r="A257" t="str">
        <f>"P07990"</f>
        <v>P07990</v>
      </c>
      <c r="B257" t="str">
        <f>"Scaun GOLF Skay Negru"</f>
        <v>Scaun GOLF Skay Negru</v>
      </c>
      <c r="C257" t="str">
        <f>"6.00"</f>
        <v>6.00</v>
      </c>
    </row>
    <row r="258" spans="1:3" x14ac:dyDescent="0.25">
      <c r="A258" t="str">
        <f>"R04754"</f>
        <v>R04754</v>
      </c>
      <c r="B258" t="str">
        <f>"Scaun H-8369F MESH NEGRU"</f>
        <v>Scaun H-8369F MESH NEGRU</v>
      </c>
      <c r="C258" t="str">
        <f>"1.00"</f>
        <v>1.00</v>
      </c>
    </row>
    <row r="259" spans="1:3" x14ac:dyDescent="0.25">
      <c r="A259" t="str">
        <f>"R04757"</f>
        <v>R04757</v>
      </c>
      <c r="B259" t="str">
        <f>"Scaun H-916L-1 PU NEGRU"</f>
        <v>Scaun H-916L-1 PU NEGRU</v>
      </c>
      <c r="C259" t="str">
        <f>"1.00"</f>
        <v>1.00</v>
      </c>
    </row>
    <row r="260" spans="1:3" x14ac:dyDescent="0.25">
      <c r="A260" t="str">
        <f>"R04759"</f>
        <v>R04759</v>
      </c>
      <c r="B260" t="str">
        <f>"Scaun H-916L-3 PU NEGRU"</f>
        <v>Scaun H-916L-3 PU NEGRU</v>
      </c>
      <c r="C260" t="str">
        <f>"8.00"</f>
        <v>8.00</v>
      </c>
    </row>
    <row r="261" spans="1:3" x14ac:dyDescent="0.25">
      <c r="A261" t="str">
        <f>"R06045"</f>
        <v>R06045</v>
      </c>
      <c r="B261" t="str">
        <f>"Scaun HELSINKI-L"</f>
        <v>Scaun HELSINKI-L</v>
      </c>
      <c r="C261" t="str">
        <f>"19.00"</f>
        <v>19.00</v>
      </c>
    </row>
    <row r="262" spans="1:3" x14ac:dyDescent="0.25">
      <c r="A262" t="str">
        <f>"R05844"</f>
        <v>R05844</v>
      </c>
      <c r="B262" t="str">
        <f>"Scaun INSIGNIA sp tap Negru 1001"</f>
        <v>Scaun INSIGNIA sp tap Negru 1001</v>
      </c>
      <c r="C262" t="str">
        <f>"15.00"</f>
        <v>15.00</v>
      </c>
    </row>
    <row r="263" spans="1:3" x14ac:dyDescent="0.25">
      <c r="A263" t="str">
        <f>"R05846"</f>
        <v>R05846</v>
      </c>
      <c r="B263" t="str">
        <f>"Scaun INSIGNIA sp tap PU Alb 931"</f>
        <v>Scaun INSIGNIA sp tap PU Alb 931</v>
      </c>
      <c r="C263" t="str">
        <f>"1.00"</f>
        <v>1.00</v>
      </c>
    </row>
    <row r="264" spans="1:3" x14ac:dyDescent="0.25">
      <c r="A264" t="str">
        <f>"P27274"</f>
        <v>P27274</v>
      </c>
      <c r="B264" t="str">
        <f>"Scaun IPSILON mediu Mesh N sez.AF478 gumate"</f>
        <v>Scaun IPSILON mediu Mesh N sez.AF478 gumate</v>
      </c>
      <c r="C264" t="str">
        <f>"2.00"</f>
        <v>2.00</v>
      </c>
    </row>
    <row r="265" spans="1:3" x14ac:dyDescent="0.25">
      <c r="A265" t="str">
        <f>"R05115"</f>
        <v>R05115</v>
      </c>
      <c r="B265" t="str">
        <f>"Scaun IRIS Verde"</f>
        <v>Scaun IRIS Verde</v>
      </c>
      <c r="C265" t="str">
        <f>"1.00"</f>
        <v>1.00</v>
      </c>
    </row>
    <row r="266" spans="1:3" x14ac:dyDescent="0.25">
      <c r="A266" t="str">
        <f>"P20996"</f>
        <v>P20996</v>
      </c>
      <c r="B266" t="str">
        <f>"Scaun ISY INGUST/N MF09"</f>
        <v>Scaun ISY INGUST/N MF09</v>
      </c>
      <c r="C266" t="str">
        <f>"1.00"</f>
        <v>1.00</v>
      </c>
    </row>
    <row r="267" spans="1:3" x14ac:dyDescent="0.25">
      <c r="A267" t="str">
        <f>"P24367"</f>
        <v>P24367</v>
      </c>
      <c r="B267" t="str">
        <f>"Scaun ISY/ALB C34 Alb"</f>
        <v>Scaun ISY/ALB C34 Alb</v>
      </c>
      <c r="C267" t="str">
        <f>"4.00"</f>
        <v>4.00</v>
      </c>
    </row>
    <row r="268" spans="1:3" x14ac:dyDescent="0.25">
      <c r="A268" t="str">
        <f>"P22764"</f>
        <v>P22764</v>
      </c>
      <c r="B268" t="str">
        <f>"Scaun ISY/N 3132"</f>
        <v>Scaun ISY/N 3132</v>
      </c>
      <c r="C268" t="str">
        <f>"1.00"</f>
        <v>1.00</v>
      </c>
    </row>
    <row r="269" spans="1:3" x14ac:dyDescent="0.25">
      <c r="A269" t="str">
        <f>"P22952"</f>
        <v>P22952</v>
      </c>
      <c r="B269" t="str">
        <f>"Scaun ISY/N C13"</f>
        <v>Scaun ISY/N C13</v>
      </c>
      <c r="C269" t="str">
        <f>"6.00"</f>
        <v>6.00</v>
      </c>
    </row>
    <row r="270" spans="1:3" x14ac:dyDescent="0.25">
      <c r="A270" t="str">
        <f>"P25135"</f>
        <v>P25135</v>
      </c>
      <c r="B270" t="str">
        <f>"Scaun ISY/N E13"</f>
        <v>Scaun ISY/N E13</v>
      </c>
      <c r="C270" t="str">
        <f>"1.00"</f>
        <v>1.00</v>
      </c>
    </row>
    <row r="271" spans="1:3" x14ac:dyDescent="0.25">
      <c r="A271" t="str">
        <f>"P22650"</f>
        <v>P22650</v>
      </c>
      <c r="B271" t="str">
        <f>"Scaun ISY2/GRI A116 Gri Deschis"</f>
        <v>Scaun ISY2/GRI A116 Gri Deschis</v>
      </c>
      <c r="C271" t="str">
        <f>"6.00"</f>
        <v>6.00</v>
      </c>
    </row>
    <row r="272" spans="1:3" x14ac:dyDescent="0.25">
      <c r="A272" t="str">
        <f>"P22554"</f>
        <v>P22554</v>
      </c>
      <c r="B272" t="str">
        <f>"Scaun ISY2/GRI A116 Gri Inchis"</f>
        <v>Scaun ISY2/GRI A116 Gri Inchis</v>
      </c>
      <c r="C272" t="str">
        <f>"5.00"</f>
        <v>5.00</v>
      </c>
    </row>
    <row r="273" spans="1:3" x14ac:dyDescent="0.25">
      <c r="A273" t="str">
        <f>"P22481"</f>
        <v>P22481</v>
      </c>
      <c r="B273" t="str">
        <f>"Scaun ISY2/GRI C02 Gri Deschis"</f>
        <v>Scaun ISY2/GRI C02 Gri Deschis</v>
      </c>
      <c r="C273" t="str">
        <f>"1.00"</f>
        <v>1.00</v>
      </c>
    </row>
    <row r="274" spans="1:3" x14ac:dyDescent="0.25">
      <c r="A274" t="str">
        <f>"P18140"</f>
        <v>P18140</v>
      </c>
      <c r="B274" t="str">
        <f>"Scaun LABOR 1180 baza cr."</f>
        <v>Scaun LABOR 1180 baza cr.</v>
      </c>
      <c r="C274" t="str">
        <f>"1.00"</f>
        <v>1.00</v>
      </c>
    </row>
    <row r="275" spans="1:3" x14ac:dyDescent="0.25">
      <c r="A275" t="str">
        <f>"P08279"</f>
        <v>P08279</v>
      </c>
      <c r="B275" t="str">
        <f>"Scaun LABOR 1991"</f>
        <v>Scaun LABOR 1991</v>
      </c>
      <c r="C275" t="str">
        <f>"9.00"</f>
        <v>9.00</v>
      </c>
    </row>
    <row r="276" spans="1:3" x14ac:dyDescent="0.25">
      <c r="A276" t="str">
        <f>"P17974"</f>
        <v>P17974</v>
      </c>
      <c r="B276" t="str">
        <f>"Scaun LABOR C11 ventuze sez. Cocktail"</f>
        <v>Scaun LABOR C11 ventuze sez. Cocktail</v>
      </c>
      <c r="C276" t="str">
        <f>"1.00"</f>
        <v>1.00</v>
      </c>
    </row>
    <row r="277" spans="1:3" x14ac:dyDescent="0.25">
      <c r="A277" t="str">
        <f>"P27416"</f>
        <v>P27416</v>
      </c>
      <c r="B277" t="str">
        <f>"Scaun LABOR OF335 Maro Deschis baza cr."</f>
        <v>Scaun LABOR OF335 Maro Deschis baza cr.</v>
      </c>
      <c r="C277" t="str">
        <f>"1.00"</f>
        <v>1.00</v>
      </c>
    </row>
    <row r="278" spans="1:3" x14ac:dyDescent="0.25">
      <c r="A278" t="str">
        <f>"R05855"</f>
        <v>R05855</v>
      </c>
      <c r="B278" t="str">
        <f>"Scaun LARA PU NEGRU"</f>
        <v>Scaun LARA PU NEGRU</v>
      </c>
      <c r="C278" t="str">
        <f>"10.00"</f>
        <v>10.00</v>
      </c>
    </row>
    <row r="279" spans="1:3" x14ac:dyDescent="0.25">
      <c r="A279" t="str">
        <f>"P08496"</f>
        <v>P08496</v>
      </c>
      <c r="B279" t="str">
        <f>"Scaun LEGANZA (LEGEND) C04"</f>
        <v>Scaun LEGANZA (LEGEND) C04</v>
      </c>
      <c r="C279" t="str">
        <f>"65.00"</f>
        <v>65.00</v>
      </c>
    </row>
    <row r="280" spans="1:3" x14ac:dyDescent="0.25">
      <c r="A280" t="str">
        <f>"P08496"</f>
        <v>P08496</v>
      </c>
      <c r="B280" t="str">
        <f>"Scaun LEGANZA (LEGEND) C04"</f>
        <v>Scaun LEGANZA (LEGEND) C04</v>
      </c>
      <c r="C280" t="str">
        <f>"52.00"</f>
        <v>52.00</v>
      </c>
    </row>
    <row r="281" spans="1:3" x14ac:dyDescent="0.25">
      <c r="A281" t="str">
        <f>"P08496"</f>
        <v>P08496</v>
      </c>
      <c r="B281" t="str">
        <f>"Scaun LEGANZA (LEGEND) C04"</f>
        <v>Scaun LEGANZA (LEGEND) C04</v>
      </c>
      <c r="C281" t="str">
        <f>"20.00"</f>
        <v>20.00</v>
      </c>
    </row>
    <row r="282" spans="1:3" x14ac:dyDescent="0.25">
      <c r="A282" t="str">
        <f>"P08501"</f>
        <v>P08501</v>
      </c>
      <c r="B282" t="str">
        <f>"Scaun LEGANZA (LEGEND) C11"</f>
        <v>Scaun LEGANZA (LEGEND) C11</v>
      </c>
      <c r="C282" t="str">
        <f>"39.00"</f>
        <v>39.00</v>
      </c>
    </row>
    <row r="283" spans="1:3" x14ac:dyDescent="0.25">
      <c r="A283" t="str">
        <f>"P08501"</f>
        <v>P08501</v>
      </c>
      <c r="B283" t="str">
        <f>"Scaun LEGANZA (LEGEND) C11"</f>
        <v>Scaun LEGANZA (LEGEND) C11</v>
      </c>
      <c r="C283" t="str">
        <f>"30.00"</f>
        <v>30.00</v>
      </c>
    </row>
    <row r="284" spans="1:3" x14ac:dyDescent="0.25">
      <c r="A284" t="str">
        <f>"P08501"</f>
        <v>P08501</v>
      </c>
      <c r="B284" t="str">
        <f>"Scaun LEGANZA (LEGEND) C11"</f>
        <v>Scaun LEGANZA (LEGEND) C11</v>
      </c>
      <c r="C284" t="str">
        <f>"24.00"</f>
        <v>24.00</v>
      </c>
    </row>
    <row r="285" spans="1:3" x14ac:dyDescent="0.25">
      <c r="A285" t="str">
        <f>"P08503"</f>
        <v>P08503</v>
      </c>
      <c r="B285" t="str">
        <f>"Scaun LEGANZA (LEGEND) C14"</f>
        <v>Scaun LEGANZA (LEGEND) C14</v>
      </c>
      <c r="C285" t="str">
        <f>"34.00"</f>
        <v>34.00</v>
      </c>
    </row>
    <row r="286" spans="1:3" x14ac:dyDescent="0.25">
      <c r="A286" t="str">
        <f>"P08503"</f>
        <v>P08503</v>
      </c>
      <c r="B286" t="str">
        <f>"Scaun LEGANZA (LEGEND) C14"</f>
        <v>Scaun LEGANZA (LEGEND) C14</v>
      </c>
      <c r="C286" t="str">
        <f>"25.00"</f>
        <v>25.00</v>
      </c>
    </row>
    <row r="287" spans="1:3" x14ac:dyDescent="0.25">
      <c r="A287" t="str">
        <f>"P08581"</f>
        <v>P08581</v>
      </c>
      <c r="B287" t="str">
        <f>"Scaun LEGEND NEGRU L73"</f>
        <v>Scaun LEGEND NEGRU L73</v>
      </c>
      <c r="C287" t="str">
        <f>"8.00"</f>
        <v>8.00</v>
      </c>
    </row>
    <row r="288" spans="1:3" x14ac:dyDescent="0.25">
      <c r="A288" t="str">
        <f>"P25725"</f>
        <v>P25725</v>
      </c>
      <c r="B288" t="str">
        <f>"Scaun LEXUS PDH MESH Negru FBS009 BR06"</f>
        <v>Scaun LEXUS PDH MESH Negru FBS009 BR06</v>
      </c>
      <c r="C288" t="str">
        <f>"1.00"</f>
        <v>1.00</v>
      </c>
    </row>
    <row r="289" spans="1:3" x14ac:dyDescent="0.25">
      <c r="A289" t="str">
        <f>"R01730"</f>
        <v>R01730</v>
      </c>
      <c r="B289" t="str">
        <f>"Scaun LGA68 CROM"</f>
        <v>Scaun LGA68 CROM</v>
      </c>
      <c r="C289" t="str">
        <f>"68.00"</f>
        <v>68.00</v>
      </c>
    </row>
    <row r="290" spans="1:3" x14ac:dyDescent="0.25">
      <c r="A290" t="str">
        <f>"R01730"</f>
        <v>R01730</v>
      </c>
      <c r="B290" t="str">
        <f>"Scaun LGA68 CROM"</f>
        <v>Scaun LGA68 CROM</v>
      </c>
      <c r="C290" t="str">
        <f>"62.00"</f>
        <v>62.00</v>
      </c>
    </row>
    <row r="291" spans="1:3" x14ac:dyDescent="0.25">
      <c r="A291" t="str">
        <f>"R05988"</f>
        <v>R05988</v>
      </c>
      <c r="B291" t="str">
        <f>"Scaun LONDON-L Negru-Crom"</f>
        <v>Scaun LONDON-L Negru-Crom</v>
      </c>
      <c r="C291" t="str">
        <f>"20.00"</f>
        <v>20.00</v>
      </c>
    </row>
    <row r="292" spans="1:3" x14ac:dyDescent="0.25">
      <c r="A292" t="str">
        <f>"R06165"</f>
        <v>R06165</v>
      </c>
      <c r="B292" t="str">
        <f>"Scaun MANAGER 022/A"</f>
        <v>Scaun MANAGER 022/A</v>
      </c>
      <c r="C292" t="str">
        <f>"2.00"</f>
        <v>2.00</v>
      </c>
    </row>
    <row r="293" spans="1:3" x14ac:dyDescent="0.25">
      <c r="A293" t="str">
        <f>"P27409"</f>
        <v>P27409</v>
      </c>
      <c r="B293" t="str">
        <f>"Scaun MANAGER 520 Inalt Negru"</f>
        <v>Scaun MANAGER 520 Inalt Negru</v>
      </c>
      <c r="C293" t="str">
        <f>"1.00"</f>
        <v>1.00</v>
      </c>
    </row>
    <row r="294" spans="1:3" x14ac:dyDescent="0.25">
      <c r="A294" t="str">
        <f>"P27410"</f>
        <v>P27410</v>
      </c>
      <c r="B294" t="str">
        <f>"Scaun MANAGER 521 Mediu Negru"</f>
        <v>Scaun MANAGER 521 Mediu Negru</v>
      </c>
      <c r="C294" t="str">
        <f>"17.00"</f>
        <v>17.00</v>
      </c>
    </row>
    <row r="295" spans="1:3" x14ac:dyDescent="0.25">
      <c r="A295" t="str">
        <f>"P17256"</f>
        <v>P17256</v>
      </c>
      <c r="B295" t="str">
        <f>"Scaun MARKOS CR OF0050 Crem - montat"</f>
        <v>Scaun MARKOS CR OF0050 Crem - montat</v>
      </c>
      <c r="C295" t="str">
        <f>"1.00"</f>
        <v>1.00</v>
      </c>
    </row>
    <row r="296" spans="1:3" x14ac:dyDescent="0.25">
      <c r="A296" t="str">
        <f>"P26650"</f>
        <v>P26650</v>
      </c>
      <c r="B296" t="str">
        <f>"Scaun MARS NEGRU stofa ANT"</f>
        <v>Scaun MARS NEGRU stofa ANT</v>
      </c>
      <c r="C296" t="str">
        <f>"42.00"</f>
        <v>42.00</v>
      </c>
    </row>
    <row r="297" spans="1:3" x14ac:dyDescent="0.25">
      <c r="A297" t="str">
        <f>"R05212"</f>
        <v>R05212</v>
      </c>
      <c r="B297" t="str">
        <f>"Scaun MELIA negru"</f>
        <v>Scaun MELIA negru</v>
      </c>
      <c r="C297" t="str">
        <f>"Peste 100.00"</f>
        <v>Peste 100.00</v>
      </c>
    </row>
    <row r="298" spans="1:3" x14ac:dyDescent="0.25">
      <c r="A298" t="str">
        <f>"R05212"</f>
        <v>R05212</v>
      </c>
      <c r="B298" t="str">
        <f>"Scaun MELIA negru"</f>
        <v>Scaun MELIA negru</v>
      </c>
      <c r="C298" t="str">
        <f>"62.00"</f>
        <v>62.00</v>
      </c>
    </row>
    <row r="299" spans="1:3" x14ac:dyDescent="0.25">
      <c r="A299" t="str">
        <f>"P19920"</f>
        <v>P19920</v>
      </c>
      <c r="B299" t="str">
        <f>"Scaun MERIVA PU NEGRU"</f>
        <v>Scaun MERIVA PU NEGRU</v>
      </c>
      <c r="C299" t="str">
        <f>"9.00"</f>
        <v>9.00</v>
      </c>
    </row>
    <row r="300" spans="1:3" x14ac:dyDescent="0.25">
      <c r="A300" t="str">
        <f>"P09067"</f>
        <v>P09067</v>
      </c>
      <c r="B300" t="str">
        <f>"Scaun MIRAGE C06"</f>
        <v>Scaun MIRAGE C06</v>
      </c>
      <c r="C300" t="str">
        <f>"3.00"</f>
        <v>3.00</v>
      </c>
    </row>
    <row r="301" spans="1:3" x14ac:dyDescent="0.25">
      <c r="A301" t="str">
        <f>"P23999"</f>
        <v>P23999</v>
      </c>
      <c r="B301" t="str">
        <f>"Scaun MIRAGE FBS077 gumate"</f>
        <v>Scaun MIRAGE FBS077 gumate</v>
      </c>
      <c r="C301" t="str">
        <f>"1.00"</f>
        <v>1.00</v>
      </c>
    </row>
    <row r="302" spans="1:3" x14ac:dyDescent="0.25">
      <c r="A302" t="str">
        <f>"P26743"</f>
        <v>P26743</v>
      </c>
      <c r="B302" t="str">
        <f>"Scaun MIRAGE LX EL23"</f>
        <v>Scaun MIRAGE LX EL23</v>
      </c>
      <c r="C302" t="str">
        <f>"5.00"</f>
        <v>5.00</v>
      </c>
    </row>
    <row r="303" spans="1:3" x14ac:dyDescent="0.25">
      <c r="A303" t="str">
        <f>"R04225"</f>
        <v>R04225</v>
      </c>
      <c r="B303" t="str">
        <f>"Scaun MISSOURI ALU Negru"</f>
        <v>Scaun MISSOURI ALU Negru</v>
      </c>
      <c r="C303" t="str">
        <f>"5.00"</f>
        <v>5.00</v>
      </c>
    </row>
    <row r="304" spans="1:3" x14ac:dyDescent="0.25">
      <c r="A304" t="str">
        <f>"P25013"</f>
        <v>P25013</v>
      </c>
      <c r="B304" t="str">
        <f>"Scaun MODUS E13 ROSU"</f>
        <v>Scaun MODUS E13 ROSU</v>
      </c>
      <c r="C304" t="str">
        <f>"12.00"</f>
        <v>12.00</v>
      </c>
    </row>
    <row r="305" spans="1:3" x14ac:dyDescent="0.25">
      <c r="A305" t="str">
        <f>"P25013"</f>
        <v>P25013</v>
      </c>
      <c r="B305" t="str">
        <f>"Scaun MODUS E13 ROSU"</f>
        <v>Scaun MODUS E13 ROSU</v>
      </c>
      <c r="C305" t="str">
        <f>"10.00"</f>
        <v>10.00</v>
      </c>
    </row>
    <row r="306" spans="1:3" x14ac:dyDescent="0.25">
      <c r="A306" t="str">
        <f>"P25012"</f>
        <v>P25012</v>
      </c>
      <c r="B306" t="str">
        <f>"Scaun MODUS E80 GRI"</f>
        <v>Scaun MODUS E80 GRI</v>
      </c>
      <c r="C306" t="str">
        <f>"23.00"</f>
        <v>23.00</v>
      </c>
    </row>
    <row r="307" spans="1:3" x14ac:dyDescent="0.25">
      <c r="A307" t="str">
        <f>"P25012"</f>
        <v>P25012</v>
      </c>
      <c r="B307" t="str">
        <f>"Scaun MODUS E80 GRI"</f>
        <v>Scaun MODUS E80 GRI</v>
      </c>
      <c r="C307" t="str">
        <f>"18.00"</f>
        <v>18.00</v>
      </c>
    </row>
    <row r="308" spans="1:3" x14ac:dyDescent="0.25">
      <c r="A308" t="str">
        <f>"R05206"</f>
        <v>R05206</v>
      </c>
      <c r="B308" t="str">
        <f>"Scaun MOEMA 69/ALB Alb"</f>
        <v>Scaun MOEMA 69/ALB Alb</v>
      </c>
      <c r="C308" t="str">
        <f>"1.00"</f>
        <v>1.00</v>
      </c>
    </row>
    <row r="309" spans="1:3" x14ac:dyDescent="0.25">
      <c r="A309" t="str">
        <f>"R05339"</f>
        <v>R05339</v>
      </c>
      <c r="B309" t="str">
        <f>"Scaun MOEMA 69/CR Portocaliu"</f>
        <v>Scaun MOEMA 69/CR Portocaliu</v>
      </c>
      <c r="C309" t="str">
        <f>"2.00"</f>
        <v>2.00</v>
      </c>
    </row>
    <row r="310" spans="1:3" x14ac:dyDescent="0.25">
      <c r="A310" t="str">
        <f>"R05340"</f>
        <v>R05340</v>
      </c>
      <c r="B310" t="str">
        <f>"Scaun MOEMA 69/CR Verde deschis"</f>
        <v>Scaun MOEMA 69/CR Verde deschis</v>
      </c>
      <c r="C310" t="str">
        <f>"2.00"</f>
        <v>2.00</v>
      </c>
    </row>
    <row r="311" spans="1:3" x14ac:dyDescent="0.25">
      <c r="A311" t="str">
        <f>"P16861"</f>
        <v>P16861</v>
      </c>
      <c r="B311" t="str">
        <f>"Scaun MONT MARTRE 100 A116"</f>
        <v>Scaun MONT MARTRE 100 A116</v>
      </c>
      <c r="C311" t="str">
        <f>"1.00"</f>
        <v>1.00</v>
      </c>
    </row>
    <row r="312" spans="1:3" x14ac:dyDescent="0.25">
      <c r="A312" t="str">
        <f>"P26744"</f>
        <v>P26744</v>
      </c>
      <c r="B312" t="str">
        <f>"Scaun MONT MARTRE 100 FBS089"</f>
        <v>Scaun MONT MARTRE 100 FBS089</v>
      </c>
      <c r="C312" t="str">
        <f>"1.00"</f>
        <v>1.00</v>
      </c>
    </row>
    <row r="313" spans="1:3" x14ac:dyDescent="0.25">
      <c r="A313" t="str">
        <f>"R05561"</f>
        <v>R05561</v>
      </c>
      <c r="B313" t="str">
        <f>"Scaun MONTGOMERY"</f>
        <v>Scaun MONTGOMERY</v>
      </c>
      <c r="C313" t="str">
        <f>"50.00"</f>
        <v>50.00</v>
      </c>
    </row>
    <row r="314" spans="1:3" x14ac:dyDescent="0.25">
      <c r="A314" t="str">
        <f>"R05561"</f>
        <v>R05561</v>
      </c>
      <c r="B314" t="str">
        <f>"Scaun MONTGOMERY"</f>
        <v>Scaun MONTGOMERY</v>
      </c>
      <c r="C314" t="str">
        <f>"39.00"</f>
        <v>39.00</v>
      </c>
    </row>
    <row r="315" spans="1:3" x14ac:dyDescent="0.25">
      <c r="A315" t="str">
        <f>"R06046"</f>
        <v>R06046</v>
      </c>
      <c r="B315" t="str">
        <f>"Scaun MONTREAL"</f>
        <v>Scaun MONTREAL</v>
      </c>
      <c r="C315" t="str">
        <f>"25.00"</f>
        <v>25.00</v>
      </c>
    </row>
    <row r="316" spans="1:3" x14ac:dyDescent="0.25">
      <c r="A316" t="str">
        <f>"P22023"</f>
        <v>P22023</v>
      </c>
      <c r="B316" t="str">
        <f>"Scaun NAVARA NEGRU L73"</f>
        <v>Scaun NAVARA NEGRU L73</v>
      </c>
      <c r="C316" t="str">
        <f>"2.00"</f>
        <v>2.00</v>
      </c>
    </row>
    <row r="317" spans="1:3" x14ac:dyDescent="0.25">
      <c r="A317" t="str">
        <f>"R05729"</f>
        <v>R05729</v>
      </c>
      <c r="B317" t="str">
        <f>"Scaun NEFIL PDH BLACK mesh"</f>
        <v>Scaun NEFIL PDH BLACK mesh</v>
      </c>
      <c r="C317" t="str">
        <f>"8.00"</f>
        <v>8.00</v>
      </c>
    </row>
    <row r="318" spans="1:3" x14ac:dyDescent="0.25">
      <c r="A318" t="str">
        <f>"R05848"</f>
        <v>R05848</v>
      </c>
      <c r="B318" t="str">
        <f>"Scaun NEXT PDH sp mesh Gri sez. tap Albastru"</f>
        <v>Scaun NEXT PDH sp mesh Gri sez. tap Albastru</v>
      </c>
      <c r="C318" t="str">
        <f>"Peste 100.00"</f>
        <v>Peste 100.00</v>
      </c>
    </row>
    <row r="319" spans="1:3" x14ac:dyDescent="0.25">
      <c r="A319" t="str">
        <f>"R05848"</f>
        <v>R05848</v>
      </c>
      <c r="B319" t="str">
        <f>"Scaun NEXT PDH sp mesh Gri sez. tap Albastru"</f>
        <v>Scaun NEXT PDH sp mesh Gri sez. tap Albastru</v>
      </c>
      <c r="C319" t="str">
        <f>"96.00"</f>
        <v>96.00</v>
      </c>
    </row>
    <row r="320" spans="1:3" x14ac:dyDescent="0.25">
      <c r="A320" t="str">
        <f>"R05847"</f>
        <v>R05847</v>
      </c>
      <c r="B320" t="str">
        <f>"Scaun NEXT PDH sp mesh Gri sez. tap Negru"</f>
        <v>Scaun NEXT PDH sp mesh Gri sez. tap Negru</v>
      </c>
      <c r="C320" t="str">
        <f>"26.00"</f>
        <v>26.00</v>
      </c>
    </row>
    <row r="321" spans="1:3" x14ac:dyDescent="0.25">
      <c r="A321" t="str">
        <f>"R05847"</f>
        <v>R05847</v>
      </c>
      <c r="B321" t="str">
        <f>"Scaun NEXT PDH sp mesh Gri sez. tap Negru"</f>
        <v>Scaun NEXT PDH sp mesh Gri sez. tap Negru</v>
      </c>
      <c r="C321" t="str">
        <f>"9.00"</f>
        <v>9.00</v>
      </c>
    </row>
    <row r="322" spans="1:3" x14ac:dyDescent="0.25">
      <c r="A322" t="str">
        <f>"R04849"</f>
        <v>R04849</v>
      </c>
      <c r="B322" t="str">
        <f>"Scaun NIFFRA CONFERENCE Skay NEGRU"</f>
        <v>Scaun NIFFRA CONFERENCE Skay NEGRU</v>
      </c>
      <c r="C322" t="str">
        <f>"10.00"</f>
        <v>10.00</v>
      </c>
    </row>
    <row r="323" spans="1:3" x14ac:dyDescent="0.25">
      <c r="A323" t="str">
        <f>"R05105"</f>
        <v>R05105</v>
      </c>
      <c r="B323" t="str">
        <f>"Scaun NINJA/CR Alb"</f>
        <v>Scaun NINJA/CR Alb</v>
      </c>
      <c r="C323" t="str">
        <f>"1.00"</f>
        <v>1.00</v>
      </c>
    </row>
    <row r="324" spans="1:3" x14ac:dyDescent="0.25">
      <c r="A324" t="str">
        <f>"P18459"</f>
        <v>P18459</v>
      </c>
      <c r="B324" t="str">
        <f>"Scaun NOTRE DAME 102 3623"</f>
        <v>Scaun NOTRE DAME 102 3623</v>
      </c>
      <c r="C324" t="str">
        <f>"1.00"</f>
        <v>1.00</v>
      </c>
    </row>
    <row r="325" spans="1:3" x14ac:dyDescent="0.25">
      <c r="A325" t="str">
        <f>"P18596"</f>
        <v>P18596</v>
      </c>
      <c r="B325" t="str">
        <f>"Scaun NUVOLA C02 - ROSU BR46"</f>
        <v>Scaun NUVOLA C02 - ROSU BR46</v>
      </c>
      <c r="C325" t="str">
        <f>"11.00"</f>
        <v>11.00</v>
      </c>
    </row>
    <row r="326" spans="1:3" x14ac:dyDescent="0.25">
      <c r="A326" t="str">
        <f>"P18596"</f>
        <v>P18596</v>
      </c>
      <c r="B326" t="str">
        <f>"Scaun NUVOLA C02 - ROSU BR46"</f>
        <v>Scaun NUVOLA C02 - ROSU BR46</v>
      </c>
      <c r="C326" t="str">
        <f>"7.00"</f>
        <v>7.00</v>
      </c>
    </row>
    <row r="327" spans="1:3" x14ac:dyDescent="0.25">
      <c r="A327" t="str">
        <f>"P19524"</f>
        <v>P19524</v>
      </c>
      <c r="B327" t="str">
        <f>"Scaun NUVOLA C04 BEJ BR46"</f>
        <v>Scaun NUVOLA C04 BEJ BR46</v>
      </c>
      <c r="C327" t="str">
        <f>"21.00"</f>
        <v>21.00</v>
      </c>
    </row>
    <row r="328" spans="1:3" x14ac:dyDescent="0.25">
      <c r="A328" t="str">
        <f>"P18597"</f>
        <v>P18597</v>
      </c>
      <c r="B328" t="str">
        <f>"Scaun NUVOLA C06 - ALBASTRU BR46"</f>
        <v>Scaun NUVOLA C06 - ALBASTRU BR46</v>
      </c>
      <c r="C328" t="str">
        <f>"27.00"</f>
        <v>27.00</v>
      </c>
    </row>
    <row r="329" spans="1:3" x14ac:dyDescent="0.25">
      <c r="A329" t="str">
        <f>"P18597"</f>
        <v>P18597</v>
      </c>
      <c r="B329" t="str">
        <f>"Scaun NUVOLA C06 - ALBASTRU BR46"</f>
        <v>Scaun NUVOLA C06 - ALBASTRU BR46</v>
      </c>
      <c r="C329" t="str">
        <f>"14.00"</f>
        <v>14.00</v>
      </c>
    </row>
    <row r="330" spans="1:3" x14ac:dyDescent="0.25">
      <c r="A330" t="str">
        <f>"P18598"</f>
        <v>P18598</v>
      </c>
      <c r="B330" t="str">
        <f>"Scaun NUVOLA C11 - NEGRU BR46"</f>
        <v>Scaun NUVOLA C11 - NEGRU BR46</v>
      </c>
      <c r="C330" t="str">
        <f>"36.00"</f>
        <v>36.00</v>
      </c>
    </row>
    <row r="331" spans="1:3" x14ac:dyDescent="0.25">
      <c r="A331" t="str">
        <f>"P18598"</f>
        <v>P18598</v>
      </c>
      <c r="B331" t="str">
        <f>"Scaun NUVOLA C11 - NEGRU BR46"</f>
        <v>Scaun NUVOLA C11 - NEGRU BR46</v>
      </c>
      <c r="C331" t="str">
        <f>"19.00"</f>
        <v>19.00</v>
      </c>
    </row>
    <row r="332" spans="1:3" x14ac:dyDescent="0.25">
      <c r="A332" t="str">
        <f>"P18599"</f>
        <v>P18599</v>
      </c>
      <c r="B332" t="str">
        <f>"Scaun NUVOLA C13 - GRI BR46"</f>
        <v>Scaun NUVOLA C13 - GRI BR46</v>
      </c>
      <c r="C332" t="str">
        <f>"37.00"</f>
        <v>37.00</v>
      </c>
    </row>
    <row r="333" spans="1:3" x14ac:dyDescent="0.25">
      <c r="A333" t="str">
        <f>"P18599"</f>
        <v>P18599</v>
      </c>
      <c r="B333" t="str">
        <f>"Scaun NUVOLA C13 - GRI BR46"</f>
        <v>Scaun NUVOLA C13 - GRI BR46</v>
      </c>
      <c r="C333" t="str">
        <f>"25.00"</f>
        <v>25.00</v>
      </c>
    </row>
    <row r="334" spans="1:3" x14ac:dyDescent="0.25">
      <c r="A334" t="str">
        <f>"P18600"</f>
        <v>P18600</v>
      </c>
      <c r="B334" t="str">
        <f>"Scaun NUVOLA C29 - BORDO BR46"</f>
        <v>Scaun NUVOLA C29 - BORDO BR46</v>
      </c>
      <c r="C334" t="str">
        <f>"35.00"</f>
        <v>35.00</v>
      </c>
    </row>
    <row r="335" spans="1:3" x14ac:dyDescent="0.25">
      <c r="A335" t="str">
        <f>"P18600"</f>
        <v>P18600</v>
      </c>
      <c r="B335" t="str">
        <f>"Scaun NUVOLA C29 - BORDO BR46"</f>
        <v>Scaun NUVOLA C29 - BORDO BR46</v>
      </c>
      <c r="C335" t="str">
        <f>"16.00"</f>
        <v>16.00</v>
      </c>
    </row>
    <row r="336" spans="1:3" x14ac:dyDescent="0.25">
      <c r="A336" t="str">
        <f>"R05358"</f>
        <v>R05358</v>
      </c>
      <c r="B336" t="str">
        <f>"Scaun OKLAHOMA NEGRU PDH"</f>
        <v>Scaun OKLAHOMA NEGRU PDH</v>
      </c>
      <c r="C336" t="str">
        <f>"Peste 100.00"</f>
        <v>Peste 100.00</v>
      </c>
    </row>
    <row r="337" spans="1:3" x14ac:dyDescent="0.25">
      <c r="A337" t="str">
        <f>"R05358"</f>
        <v>R05358</v>
      </c>
      <c r="B337" t="str">
        <f>"Scaun OKLAHOMA NEGRU PDH"</f>
        <v>Scaun OKLAHOMA NEGRU PDH</v>
      </c>
      <c r="C337" t="str">
        <f>"16.00"</f>
        <v>16.00</v>
      </c>
    </row>
    <row r="338" spans="1:3" x14ac:dyDescent="0.25">
      <c r="A338" t="str">
        <f>"R05665"</f>
        <v>R05665</v>
      </c>
      <c r="B338" t="str">
        <f>"Scaun OTTAWA Sled"</f>
        <v>Scaun OTTAWA Sled</v>
      </c>
      <c r="C338" t="str">
        <f>"9.00"</f>
        <v>9.00</v>
      </c>
    </row>
    <row r="339" spans="1:3" x14ac:dyDescent="0.25">
      <c r="A339" t="str">
        <f>"P18787"</f>
        <v>P18787</v>
      </c>
      <c r="B339" t="str">
        <f>"Scaun OVI - GRADINITA"</f>
        <v>Scaun OVI - GRADINITA</v>
      </c>
      <c r="C339" t="str">
        <f>"10.00"</f>
        <v>10.00</v>
      </c>
    </row>
    <row r="340" spans="1:3" x14ac:dyDescent="0.25">
      <c r="A340" t="str">
        <f>"P19921"</f>
        <v>P19921</v>
      </c>
      <c r="B340" t="str">
        <f>"Scaun PANDA PU NEGRU"</f>
        <v>Scaun PANDA PU NEGRU</v>
      </c>
      <c r="C340" t="str">
        <f>"15.00"</f>
        <v>15.00</v>
      </c>
    </row>
    <row r="341" spans="1:3" x14ac:dyDescent="0.25">
      <c r="A341" t="str">
        <f>"P26033"</f>
        <v>P26033</v>
      </c>
      <c r="B341" t="str">
        <f>"Scaun PANTHER 1896 baza cr."</f>
        <v>Scaun PANTHER 1896 baza cr.</v>
      </c>
      <c r="C341" t="str">
        <f>"2.00"</f>
        <v>2.00</v>
      </c>
    </row>
    <row r="342" spans="1:3" x14ac:dyDescent="0.25">
      <c r="A342" t="str">
        <f>"P09280"</f>
        <v>P09280</v>
      </c>
      <c r="B342" t="str">
        <f>"Scaun PANTHER C11"</f>
        <v>Scaun PANTHER C11</v>
      </c>
      <c r="C342" t="str">
        <f>"15.00"</f>
        <v>15.00</v>
      </c>
    </row>
    <row r="343" spans="1:3" x14ac:dyDescent="0.25">
      <c r="A343" t="str">
        <f>"P09283"</f>
        <v>P09283</v>
      </c>
      <c r="B343" t="str">
        <f>"Scaun PANTHER C16"</f>
        <v>Scaun PANTHER C16</v>
      </c>
      <c r="C343" t="str">
        <f>"1.00"</f>
        <v>1.00</v>
      </c>
    </row>
    <row r="344" spans="1:3" x14ac:dyDescent="0.25">
      <c r="A344" t="str">
        <f>"P09284"</f>
        <v>P09284</v>
      </c>
      <c r="B344" t="str">
        <f>"Scaun PANTHER C22"</f>
        <v>Scaun PANTHER C22</v>
      </c>
      <c r="C344" t="str">
        <f>"3.00"</f>
        <v>3.00</v>
      </c>
    </row>
    <row r="345" spans="1:3" x14ac:dyDescent="0.25">
      <c r="A345" t="str">
        <f>"P18190"</f>
        <v>P18190</v>
      </c>
      <c r="B345" t="str">
        <f>"Scaun PANTHER LX 1180"</f>
        <v>Scaun PANTHER LX 1180</v>
      </c>
      <c r="C345" t="str">
        <f>"1.00"</f>
        <v>1.00</v>
      </c>
    </row>
    <row r="346" spans="1:3" x14ac:dyDescent="0.25">
      <c r="A346" t="str">
        <f>"P09347"</f>
        <v>P09347</v>
      </c>
      <c r="B346" t="str">
        <f>"Scaun PANTHER LX C11"</f>
        <v>Scaun PANTHER LX C11</v>
      </c>
      <c r="C346" t="str">
        <f>"2.00"</f>
        <v>2.00</v>
      </c>
    </row>
    <row r="347" spans="1:3" x14ac:dyDescent="0.25">
      <c r="A347" t="str">
        <f>"R06456"</f>
        <v>R06456</v>
      </c>
      <c r="B347" t="str">
        <f>"Scaun POFIT PF-AC-HAM BLACK Mesh CI-00"</f>
        <v>Scaun POFIT PF-AC-HAM BLACK Mesh CI-00</v>
      </c>
      <c r="C347" t="str">
        <f>"4.00"</f>
        <v>4.00</v>
      </c>
    </row>
    <row r="348" spans="1:3" x14ac:dyDescent="0.25">
      <c r="A348" t="str">
        <f>"R06457"</f>
        <v>R06457</v>
      </c>
      <c r="B348" t="str">
        <f>"Scaun POFIT PF-AW-HAM BLACK Mesh CI-00"</f>
        <v>Scaun POFIT PF-AW-HAM BLACK Mesh CI-00</v>
      </c>
      <c r="C348" t="str">
        <f>"1.00"</f>
        <v>1.00</v>
      </c>
    </row>
    <row r="349" spans="1:3" x14ac:dyDescent="0.25">
      <c r="A349" t="str">
        <f>"R05664"</f>
        <v>R05664</v>
      </c>
      <c r="B349" t="str">
        <f>"Scaun PROJECT ENJOY EJB-WB-HAM PDH BLACK mesh W09-01"</f>
        <v>Scaun PROJECT ENJOY EJB-WB-HAM PDH BLACK mesh W09-01</v>
      </c>
      <c r="C349" t="str">
        <f>"18.00"</f>
        <v>18.00</v>
      </c>
    </row>
    <row r="350" spans="1:3" x14ac:dyDescent="0.25">
      <c r="A350" t="str">
        <f>"R05695"</f>
        <v>R05695</v>
      </c>
      <c r="B350" t="str">
        <f>"Scaun PROJECT ENJOY EJB-WB-LAM BLACK mesh W09-01"</f>
        <v>Scaun PROJECT ENJOY EJB-WB-LAM BLACK mesh W09-01</v>
      </c>
      <c r="C350" t="str">
        <f>"8.00"</f>
        <v>8.00</v>
      </c>
    </row>
    <row r="351" spans="1:3" x14ac:dyDescent="0.25">
      <c r="A351" t="str">
        <f>"R05663"</f>
        <v>R05663</v>
      </c>
      <c r="B351" t="str">
        <f>"Scaun PROJECT MIRUS IOOB-WB-3D-HAM PDH BLACK meshW09-01"</f>
        <v>Scaun PROJECT MIRUS IOOB-WB-3D-HAM PDH BLACK meshW09-01</v>
      </c>
      <c r="C351" t="str">
        <f>"1.00"</f>
        <v>1.00</v>
      </c>
    </row>
    <row r="352" spans="1:3" x14ac:dyDescent="0.25">
      <c r="A352" t="str">
        <f>"R05694"</f>
        <v>R05694</v>
      </c>
      <c r="B352" t="str">
        <f>"Scaun PROJECT MIRUS IOOB-WB-LAM BLACK mesh W09-01"</f>
        <v>Scaun PROJECT MIRUS IOOB-WB-LAM BLACK mesh W09-01</v>
      </c>
      <c r="C352" t="str">
        <f>"5.00"</f>
        <v>5.00</v>
      </c>
    </row>
    <row r="353" spans="1:3" x14ac:dyDescent="0.25">
      <c r="A353" t="str">
        <f>"P22327"</f>
        <v>P22327</v>
      </c>
      <c r="B353" t="str">
        <f>"Scaun RACE/SANIE GRI"</f>
        <v>Scaun RACE/SANIE GRI</v>
      </c>
      <c r="C353" t="str">
        <f>"1.00"</f>
        <v>1.00</v>
      </c>
    </row>
    <row r="354" spans="1:3" x14ac:dyDescent="0.25">
      <c r="A354" t="str">
        <f>"P09485"</f>
        <v>P09485</v>
      </c>
      <c r="B354" t="str">
        <f>"Scaun RIVA P NEGRU L73"</f>
        <v>Scaun RIVA P NEGRU L73</v>
      </c>
      <c r="C354" t="str">
        <f>"5.00"</f>
        <v>5.00</v>
      </c>
    </row>
    <row r="355" spans="1:3" x14ac:dyDescent="0.25">
      <c r="A355" t="str">
        <f>"P09491"</f>
        <v>P09491</v>
      </c>
      <c r="B355" t="str">
        <f>"Scaun RIVA T 1991"</f>
        <v>Scaun RIVA T 1991</v>
      </c>
      <c r="C355" t="str">
        <f>"1.00"</f>
        <v>1.00</v>
      </c>
    </row>
    <row r="356" spans="1:3" x14ac:dyDescent="0.25">
      <c r="A356" t="str">
        <f>"P09496"</f>
        <v>P09496</v>
      </c>
      <c r="B356" t="str">
        <f>"Scaun RIVA T 3528"</f>
        <v>Scaun RIVA T 3528</v>
      </c>
      <c r="C356" t="str">
        <f>"8.00"</f>
        <v>8.00</v>
      </c>
    </row>
    <row r="357" spans="1:3" x14ac:dyDescent="0.25">
      <c r="A357" t="str">
        <f>"P09496"</f>
        <v>P09496</v>
      </c>
      <c r="B357" t="str">
        <f>"Scaun RIVA T 3528"</f>
        <v>Scaun RIVA T 3528</v>
      </c>
      <c r="C357" t="str">
        <f>"5.00"</f>
        <v>5.00</v>
      </c>
    </row>
    <row r="358" spans="1:3" x14ac:dyDescent="0.25">
      <c r="A358" t="str">
        <f>"P09499"</f>
        <v>P09499</v>
      </c>
      <c r="B358" t="str">
        <f>"Scaun RIVA T 4394"</f>
        <v>Scaun RIVA T 4394</v>
      </c>
      <c r="C358" t="str">
        <f>"1.00"</f>
        <v>1.00</v>
      </c>
    </row>
    <row r="359" spans="1:3" x14ac:dyDescent="0.25">
      <c r="A359" t="str">
        <f>"P17820"</f>
        <v>P17820</v>
      </c>
      <c r="B359" t="str">
        <f>"Scaun RIVA T AJ05"</f>
        <v>Scaun RIVA T AJ05</v>
      </c>
      <c r="C359" t="str">
        <f>"1.00"</f>
        <v>1.00</v>
      </c>
    </row>
    <row r="360" spans="1:3" x14ac:dyDescent="0.25">
      <c r="A360" t="str">
        <f>"P23787"</f>
        <v>P23787</v>
      </c>
      <c r="B360" t="str">
        <f>"Scaun RIVA T AJ08"</f>
        <v>Scaun RIVA T AJ08</v>
      </c>
      <c r="C360" t="str">
        <f>"2.00"</f>
        <v>2.00</v>
      </c>
    </row>
    <row r="361" spans="1:3" x14ac:dyDescent="0.25">
      <c r="A361" t="str">
        <f>"P09519"</f>
        <v>P09519</v>
      </c>
      <c r="B361" t="str">
        <f>"Scaun RIVA T C02"</f>
        <v>Scaun RIVA T C02</v>
      </c>
      <c r="C361" t="str">
        <f>"1.00"</f>
        <v>1.00</v>
      </c>
    </row>
    <row r="362" spans="1:3" x14ac:dyDescent="0.25">
      <c r="A362" t="str">
        <f>"P09523"</f>
        <v>P09523</v>
      </c>
      <c r="B362" t="str">
        <f>"Scaun RIVA T C06"</f>
        <v>Scaun RIVA T C06</v>
      </c>
      <c r="C362" t="str">
        <f>"4.00"</f>
        <v>4.00</v>
      </c>
    </row>
    <row r="363" spans="1:3" x14ac:dyDescent="0.25">
      <c r="A363" t="str">
        <f>"P09527"</f>
        <v>P09527</v>
      </c>
      <c r="B363" t="str">
        <f>"Scaun RIVA T C13"</f>
        <v>Scaun RIVA T C13</v>
      </c>
      <c r="C363" t="str">
        <f>"5.00"</f>
        <v>5.00</v>
      </c>
    </row>
    <row r="364" spans="1:3" x14ac:dyDescent="0.25">
      <c r="A364" t="str">
        <f>"P09532"</f>
        <v>P09532</v>
      </c>
      <c r="B364" t="str">
        <f>"Scaun RIVA T C29"</f>
        <v>Scaun RIVA T C29</v>
      </c>
      <c r="C364" t="str">
        <f>"6.00"</f>
        <v>6.00</v>
      </c>
    </row>
    <row r="365" spans="1:3" x14ac:dyDescent="0.25">
      <c r="A365" t="str">
        <f>"P09539"</f>
        <v>P09539</v>
      </c>
      <c r="B365" t="str">
        <f>"Scaun RIVA T C73"</f>
        <v>Scaun RIVA T C73</v>
      </c>
      <c r="C365" t="str">
        <f>"4.00"</f>
        <v>4.00</v>
      </c>
    </row>
    <row r="366" spans="1:3" x14ac:dyDescent="0.25">
      <c r="A366" t="str">
        <f>"P25438"</f>
        <v>P25438</v>
      </c>
      <c r="B366" t="str">
        <f>"Scaun RIVA T E18"</f>
        <v>Scaun RIVA T E18</v>
      </c>
      <c r="C366" t="str">
        <f>"2.00"</f>
        <v>2.00</v>
      </c>
    </row>
    <row r="367" spans="1:3" x14ac:dyDescent="0.25">
      <c r="A367" t="str">
        <f>"R06489"</f>
        <v>R06489</v>
      </c>
      <c r="B367" t="str">
        <f>"Scaun RUBICO 100 BN17"</f>
        <v>Scaun RUBICO 100 BN17</v>
      </c>
      <c r="C367" t="str">
        <f>"2.00"</f>
        <v>2.00</v>
      </c>
    </row>
    <row r="368" spans="1:3" x14ac:dyDescent="0.25">
      <c r="A368" t="str">
        <f>"R06492"</f>
        <v>R06492</v>
      </c>
      <c r="B368" t="str">
        <f>"Scaun RUBICO br.dreapta BN17"</f>
        <v>Scaun RUBICO br.dreapta BN17</v>
      </c>
      <c r="C368" t="str">
        <f>"1.00"</f>
        <v>1.00</v>
      </c>
    </row>
    <row r="369" spans="1:3" x14ac:dyDescent="0.25">
      <c r="A369" t="str">
        <f>"R06491"</f>
        <v>R06491</v>
      </c>
      <c r="B369" t="str">
        <f>"Scaun RUBICO br.stanga BN17"</f>
        <v>Scaun RUBICO br.stanga BN17</v>
      </c>
      <c r="C369" t="str">
        <f>"1.00"</f>
        <v>1.00</v>
      </c>
    </row>
    <row r="370" spans="1:3" x14ac:dyDescent="0.25">
      <c r="A370" t="str">
        <f>"R06498"</f>
        <v>R06498</v>
      </c>
      <c r="B370" t="str">
        <f>"Scaun RUBICO BR100 BN14"</f>
        <v>Scaun RUBICO BR100 BN14</v>
      </c>
      <c r="C370" t="str">
        <f>"1.00"</f>
        <v>1.00</v>
      </c>
    </row>
    <row r="371" spans="1:3" x14ac:dyDescent="0.25">
      <c r="A371" t="str">
        <f>"R06499"</f>
        <v>R06499</v>
      </c>
      <c r="B371" t="str">
        <f>"Scaun RUBICO Lounge 100 BN17"</f>
        <v>Scaun RUBICO Lounge 100 BN17</v>
      </c>
      <c r="C371" t="str">
        <f>"1.00"</f>
        <v>1.00</v>
      </c>
    </row>
    <row r="372" spans="1:3" x14ac:dyDescent="0.25">
      <c r="A372" t="str">
        <f>"R06500"</f>
        <v>R06500</v>
      </c>
      <c r="B372" t="str">
        <f>"Scaun RUBICO Lounge 102 BN14"</f>
        <v>Scaun RUBICO Lounge 102 BN14</v>
      </c>
      <c r="C372" t="str">
        <f>"1.00"</f>
        <v>1.00</v>
      </c>
    </row>
    <row r="373" spans="1:3" x14ac:dyDescent="0.25">
      <c r="A373" t="str">
        <f>"P21665"</f>
        <v>P21665</v>
      </c>
      <c r="B373" t="str">
        <f>"Scaun SABA OF2900 Maro Inchis"</f>
        <v>Scaun SABA OF2900 Maro Inchis</v>
      </c>
      <c r="C373" t="str">
        <f>"1.00"</f>
        <v>1.00</v>
      </c>
    </row>
    <row r="374" spans="1:3" x14ac:dyDescent="0.25">
      <c r="A374" t="str">
        <f>"P26374"</f>
        <v>P26374</v>
      </c>
      <c r="B374" t="str">
        <f>"Scaun SABINA/CR FAG 1991 cu BR15 dreapta pt. masuta"</f>
        <v>Scaun SABINA/CR FAG 1991 cu BR15 dreapta pt. masuta</v>
      </c>
      <c r="C374" t="str">
        <f>"8.00"</f>
        <v>8.00</v>
      </c>
    </row>
    <row r="375" spans="1:3" x14ac:dyDescent="0.25">
      <c r="A375" t="str">
        <f>"P18746"</f>
        <v>P18746</v>
      </c>
      <c r="B375" t="str">
        <f>"Scaun SAC BLESS 6855"</f>
        <v>Scaun SAC BLESS 6855</v>
      </c>
      <c r="C375" t="str">
        <f>"4.00"</f>
        <v>4.00</v>
      </c>
    </row>
    <row r="376" spans="1:3" x14ac:dyDescent="0.25">
      <c r="A376" t="str">
        <f>"P22518"</f>
        <v>P22518</v>
      </c>
      <c r="B376" t="str">
        <f>"Scaun SALLY/CR 4394"</f>
        <v>Scaun SALLY/CR 4394</v>
      </c>
      <c r="C376" t="str">
        <f>"1.00"</f>
        <v>1.00</v>
      </c>
    </row>
    <row r="377" spans="1:3" x14ac:dyDescent="0.25">
      <c r="A377" t="str">
        <f>"P24153"</f>
        <v>P24153</v>
      </c>
      <c r="B377" t="str">
        <f>"Scaun SELENE Albastru A112"</f>
        <v>Scaun SELENE Albastru A112</v>
      </c>
      <c r="C377" t="str">
        <f>"2.00"</f>
        <v>2.00</v>
      </c>
    </row>
    <row r="378" spans="1:3" x14ac:dyDescent="0.25">
      <c r="A378" t="str">
        <f>"R05106"</f>
        <v>R05106</v>
      </c>
      <c r="B378" t="str">
        <f>"Scaun SHIVER Alb"</f>
        <v>Scaun SHIVER Alb</v>
      </c>
      <c r="C378" t="str">
        <f>"2.00"</f>
        <v>2.00</v>
      </c>
    </row>
    <row r="379" spans="1:3" x14ac:dyDescent="0.25">
      <c r="A379" t="str">
        <f>"R04710"</f>
        <v>R04710</v>
      </c>
      <c r="B379" t="str">
        <f>"Scaun SKATE ALB MESH ALBASTRU"</f>
        <v>Scaun SKATE ALB MESH ALBASTRU</v>
      </c>
      <c r="C379" t="str">
        <f>"1.00"</f>
        <v>1.00</v>
      </c>
    </row>
    <row r="380" spans="1:3" x14ac:dyDescent="0.25">
      <c r="A380" t="str">
        <f>"R05801"</f>
        <v>R05801</v>
      </c>
      <c r="B380" t="str">
        <f>"Scaun SKATE DRA WHITE SKSF-LAM Green footr ZB3 MESH"</f>
        <v>Scaun SKATE DRA WHITE SKSF-LAM Green footr ZB3 MESH</v>
      </c>
      <c r="C380" t="str">
        <f>"1.00"</f>
        <v>1.00</v>
      </c>
    </row>
    <row r="381" spans="1:3" x14ac:dyDescent="0.25">
      <c r="A381" t="str">
        <f>"R06015"</f>
        <v>R06015</v>
      </c>
      <c r="B381" t="str">
        <f>"Scaun SKATE TASK BLACK SKTA-LAM W09-01 MESH"</f>
        <v>Scaun SKATE TASK BLACK SKTA-LAM W09-01 MESH</v>
      </c>
      <c r="C381" t="str">
        <f>"1.00"</f>
        <v>1.00</v>
      </c>
    </row>
    <row r="382" spans="1:3" x14ac:dyDescent="0.25">
      <c r="A382" t="str">
        <f>"R06011"</f>
        <v>R06011</v>
      </c>
      <c r="B382" t="str">
        <f>"Scaun SKATE TASK BLACK SKTA-LAM ZB2 MESH"</f>
        <v>Scaun SKATE TASK BLACK SKTA-LAM ZB2 MESH</v>
      </c>
      <c r="C382" t="str">
        <f>"1.00"</f>
        <v>1.00</v>
      </c>
    </row>
    <row r="383" spans="1:3" x14ac:dyDescent="0.25">
      <c r="A383" t="str">
        <f>"R05800"</f>
        <v>R05800</v>
      </c>
      <c r="B383" t="str">
        <f>"Scaun SKATE TASK WHITE SKTA-LAM KMD31 MESH"</f>
        <v>Scaun SKATE TASK WHITE SKTA-LAM KMD31 MESH</v>
      </c>
      <c r="C383" t="str">
        <f>"1.00"</f>
        <v>1.00</v>
      </c>
    </row>
    <row r="384" spans="1:3" x14ac:dyDescent="0.25">
      <c r="A384" t="str">
        <f>"R05799"</f>
        <v>R05799</v>
      </c>
      <c r="B384" t="str">
        <f>"Scaun SKATE TR SKEP-LAM BLACK TABLE KMD37 MESH"</f>
        <v>Scaun SKATE TR SKEP-LAM BLACK TABLE KMD37 MESH</v>
      </c>
      <c r="C384" t="str">
        <f>"1.00"</f>
        <v>1.00</v>
      </c>
    </row>
    <row r="385" spans="1:3" x14ac:dyDescent="0.25">
      <c r="A385" t="str">
        <f>"R03968"</f>
        <v>R03968</v>
      </c>
      <c r="B385" t="str">
        <f>"Scaun STH 08-ATENA MARO DESCHIS 8D-47"</f>
        <v>Scaun STH 08-ATENA MARO DESCHIS 8D-47</v>
      </c>
      <c r="C385" t="str">
        <f>"2.00"</f>
        <v>2.00</v>
      </c>
    </row>
    <row r="386" spans="1:3" x14ac:dyDescent="0.25">
      <c r="A386" t="str">
        <f>"R04336"</f>
        <v>R04336</v>
      </c>
      <c r="B386" t="str">
        <f>"Scaun STH 08-ATENA MARO INCHIS W-024"</f>
        <v>Scaun STH 08-ATENA MARO INCHIS W-024</v>
      </c>
      <c r="C386" t="str">
        <f>"14.00"</f>
        <v>14.00</v>
      </c>
    </row>
    <row r="387" spans="1:3" x14ac:dyDescent="0.25">
      <c r="A387" t="str">
        <f>"P09644"</f>
        <v>P09644</v>
      </c>
      <c r="B387" t="str">
        <f>"Scaun STILO P NEGRU L73"</f>
        <v>Scaun STILO P NEGRU L73</v>
      </c>
      <c r="C387" t="str">
        <f>"10.00"</f>
        <v>10.00</v>
      </c>
    </row>
    <row r="388" spans="1:3" x14ac:dyDescent="0.25">
      <c r="A388" t="str">
        <f>"P23512"</f>
        <v>P23512</v>
      </c>
      <c r="B388" t="str">
        <f>"Scaun STILO P NEGRU L73 gumate"</f>
        <v>Scaun STILO P NEGRU L73 gumate</v>
      </c>
      <c r="C388" t="str">
        <f>"1.00"</f>
        <v>1.00</v>
      </c>
    </row>
    <row r="389" spans="1:3" x14ac:dyDescent="0.25">
      <c r="A389" t="str">
        <f>"P09650"</f>
        <v>P09650</v>
      </c>
      <c r="B389" t="str">
        <f>"Scaun STILO T 1991"</f>
        <v>Scaun STILO T 1991</v>
      </c>
      <c r="C389" t="str">
        <f>"4.00"</f>
        <v>4.00</v>
      </c>
    </row>
    <row r="390" spans="1:3" x14ac:dyDescent="0.25">
      <c r="A390" t="str">
        <f>"P09685"</f>
        <v>P09685</v>
      </c>
      <c r="B390" t="str">
        <f>"Scaun STILO T C11"</f>
        <v>Scaun STILO T C11</v>
      </c>
      <c r="C390" t="str">
        <f>"40.00"</f>
        <v>40.00</v>
      </c>
    </row>
    <row r="391" spans="1:3" x14ac:dyDescent="0.25">
      <c r="A391" t="str">
        <f>"P09685"</f>
        <v>P09685</v>
      </c>
      <c r="B391" t="str">
        <f>"Scaun STILO T C11"</f>
        <v>Scaun STILO T C11</v>
      </c>
      <c r="C391" t="str">
        <f>"15.00"</f>
        <v>15.00</v>
      </c>
    </row>
    <row r="392" spans="1:3" x14ac:dyDescent="0.25">
      <c r="A392" t="str">
        <f>"P09686"</f>
        <v>P09686</v>
      </c>
      <c r="B392" t="str">
        <f>"Scaun STILO T C13"</f>
        <v>Scaun STILO T C13</v>
      </c>
      <c r="C392" t="str">
        <f>"2.00"</f>
        <v>2.00</v>
      </c>
    </row>
    <row r="393" spans="1:3" x14ac:dyDescent="0.25">
      <c r="A393" t="str">
        <f>"P09688"</f>
        <v>P09688</v>
      </c>
      <c r="B393" t="str">
        <f>"Scaun STILO T C16"</f>
        <v>Scaun STILO T C16</v>
      </c>
      <c r="C393" t="str">
        <f>"2.00"</f>
        <v>2.00</v>
      </c>
    </row>
    <row r="394" spans="1:3" x14ac:dyDescent="0.25">
      <c r="A394" t="str">
        <f>"P24676"</f>
        <v>P24676</v>
      </c>
      <c r="B394" t="str">
        <f>"Scaun STILO T E09"</f>
        <v>Scaun STILO T E09</v>
      </c>
      <c r="C394" t="str">
        <f>"20.00"</f>
        <v>20.00</v>
      </c>
    </row>
    <row r="395" spans="1:3" x14ac:dyDescent="0.25">
      <c r="A395" t="str">
        <f>"P26154"</f>
        <v>P26154</v>
      </c>
      <c r="B395" t="str">
        <f>"Scaun STILO T E14"</f>
        <v>Scaun STILO T E14</v>
      </c>
      <c r="C395" t="str">
        <f>"10.00"</f>
        <v>10.00</v>
      </c>
    </row>
    <row r="396" spans="1:3" x14ac:dyDescent="0.25">
      <c r="A396" t="str">
        <f>"P27794"</f>
        <v>P27794</v>
      </c>
      <c r="B396" t="str">
        <f>"Scaun STILO T E18 baza cr."</f>
        <v>Scaun STILO T E18 baza cr.</v>
      </c>
      <c r="C396" t="str">
        <f>"1.00"</f>
        <v>1.00</v>
      </c>
    </row>
    <row r="397" spans="1:3" x14ac:dyDescent="0.25">
      <c r="A397" t="str">
        <f>"R06050"</f>
        <v>R06050</v>
      </c>
      <c r="B397" t="str">
        <f>"Scaun STOCKHOLM-L"</f>
        <v>Scaun STOCKHOLM-L</v>
      </c>
      <c r="C397" t="str">
        <f>"7.00"</f>
        <v>7.00</v>
      </c>
    </row>
    <row r="398" spans="1:3" x14ac:dyDescent="0.25">
      <c r="A398" t="str">
        <f>"P22105"</f>
        <v>P22105</v>
      </c>
      <c r="B398" t="str">
        <f>"Scaun STRIKE 2130/S PC P75"</f>
        <v>Scaun STRIKE 2130/S PC P75</v>
      </c>
      <c r="C398" t="str">
        <f>"9.00"</f>
        <v>9.00</v>
      </c>
    </row>
    <row r="399" spans="1:3" x14ac:dyDescent="0.25">
      <c r="A399" t="str">
        <f>"P22021"</f>
        <v>P22021</v>
      </c>
      <c r="B399" t="str">
        <f>"Scaun STRIKE 2130/S PC P77"</f>
        <v>Scaun STRIKE 2130/S PC P77</v>
      </c>
      <c r="C399" t="str">
        <f>"7.00"</f>
        <v>7.00</v>
      </c>
    </row>
    <row r="400" spans="1:3" x14ac:dyDescent="0.25">
      <c r="A400" t="str">
        <f>"R05195"</f>
        <v>R05195</v>
      </c>
      <c r="B400" t="str">
        <f>"Scaun TAB vopsit"</f>
        <v>Scaun TAB vopsit</v>
      </c>
      <c r="C400" t="str">
        <f>"36.00"</f>
        <v>36.00</v>
      </c>
    </row>
    <row r="401" spans="1:3" x14ac:dyDescent="0.25">
      <c r="A401" t="str">
        <f>"P27453"</f>
        <v>P27453</v>
      </c>
      <c r="B401" t="str">
        <f>"Scaun TABURET Hexagon Lido 1 Rosu"</f>
        <v>Scaun TABURET Hexagon Lido 1 Rosu</v>
      </c>
      <c r="C401" t="str">
        <f>"1.00"</f>
        <v>1.00</v>
      </c>
    </row>
    <row r="402" spans="1:3" x14ac:dyDescent="0.25">
      <c r="A402" t="str">
        <f>"P09752"</f>
        <v>P09752</v>
      </c>
      <c r="B402" t="str">
        <f>"Scaun TAURUS MAXI 6134"</f>
        <v>Scaun TAURUS MAXI 6134</v>
      </c>
      <c r="C402" t="str">
        <f>"2.00"</f>
        <v>2.00</v>
      </c>
    </row>
    <row r="403" spans="1:3" x14ac:dyDescent="0.25">
      <c r="A403" t="str">
        <f>"P09794"</f>
        <v>P09794</v>
      </c>
      <c r="B403" t="str">
        <f>"Scaun TAURUS MAXI FBS095"</f>
        <v>Scaun TAURUS MAXI FBS095</v>
      </c>
      <c r="C403" t="str">
        <f>"1.00"</f>
        <v>1.00</v>
      </c>
    </row>
    <row r="404" spans="1:3" x14ac:dyDescent="0.25">
      <c r="A404" t="str">
        <f>"P17580"</f>
        <v>P17580</v>
      </c>
      <c r="B404" t="str">
        <f>"Scaun TAURUS/CR OF3350 Maro Deschis"</f>
        <v>Scaun TAURUS/CR OF3350 Maro Deschis</v>
      </c>
      <c r="C404" t="str">
        <f>"6.00"</f>
        <v>6.00</v>
      </c>
    </row>
    <row r="405" spans="1:3" x14ac:dyDescent="0.25">
      <c r="A405" t="str">
        <f>"P10019"</f>
        <v>P10019</v>
      </c>
      <c r="B405" t="str">
        <f>"Scaun TAURUS/CR P12"</f>
        <v>Scaun TAURUS/CR P12</v>
      </c>
      <c r="C405" t="str">
        <f>"28.00"</f>
        <v>28.00</v>
      </c>
    </row>
    <row r="406" spans="1:3" x14ac:dyDescent="0.25">
      <c r="A406" t="str">
        <f>"P10048"</f>
        <v>P10048</v>
      </c>
      <c r="B406" t="str">
        <f>"Scaun TAURUS/CR Skay 920 Maro Inchis"</f>
        <v>Scaun TAURUS/CR Skay 920 Maro Inchis</v>
      </c>
      <c r="C406" t="str">
        <f>"1.00"</f>
        <v>1.00</v>
      </c>
    </row>
    <row r="407" spans="1:3" x14ac:dyDescent="0.25">
      <c r="A407" t="str">
        <f>"P11923"</f>
        <v>P11923</v>
      </c>
      <c r="B407" t="str">
        <f>"Scaun TAURUS/N 1351"</f>
        <v>Scaun TAURUS/N 1351</v>
      </c>
      <c r="C407" t="str">
        <f>"9.00"</f>
        <v>9.00</v>
      </c>
    </row>
    <row r="408" spans="1:3" x14ac:dyDescent="0.25">
      <c r="A408" t="str">
        <f>"P20484"</f>
        <v>P20484</v>
      </c>
      <c r="B408" t="str">
        <f>"Scaun TAURUS/N 1551"</f>
        <v>Scaun TAURUS/N 1551</v>
      </c>
      <c r="C408" t="str">
        <f>"2.00"</f>
        <v>2.00</v>
      </c>
    </row>
    <row r="409" spans="1:3" x14ac:dyDescent="0.25">
      <c r="A409" t="str">
        <f>"P10297"</f>
        <v>P10297</v>
      </c>
      <c r="B409" t="str">
        <f>"Scaun TAURUS/N A105"</f>
        <v>Scaun TAURUS/N A105</v>
      </c>
      <c r="C409" t="str">
        <f>"6.00"</f>
        <v>6.00</v>
      </c>
    </row>
    <row r="410" spans="1:3" x14ac:dyDescent="0.25">
      <c r="A410" t="str">
        <f>"P10300"</f>
        <v>P10300</v>
      </c>
      <c r="B410" t="str">
        <f>"Scaun TAURUS/N A112"</f>
        <v>Scaun TAURUS/N A112</v>
      </c>
      <c r="C410" t="str">
        <f>"1.00"</f>
        <v>1.00</v>
      </c>
    </row>
    <row r="411" spans="1:3" x14ac:dyDescent="0.25">
      <c r="A411" t="str">
        <f>"P10304"</f>
        <v>P10304</v>
      </c>
      <c r="B411" t="str">
        <f>"Scaun TAURUS/N A123"</f>
        <v>Scaun TAURUS/N A123</v>
      </c>
      <c r="C411" t="str">
        <f>"2.00"</f>
        <v>2.00</v>
      </c>
    </row>
    <row r="412" spans="1:3" x14ac:dyDescent="0.25">
      <c r="A412" t="str">
        <f>"P10308"</f>
        <v>P10308</v>
      </c>
      <c r="B412" t="str">
        <f>"Scaun TAURUS/N C02"</f>
        <v>Scaun TAURUS/N C02</v>
      </c>
      <c r="C412" t="str">
        <f>"19.00"</f>
        <v>19.00</v>
      </c>
    </row>
    <row r="413" spans="1:3" x14ac:dyDescent="0.25">
      <c r="A413" t="str">
        <f>"P10312"</f>
        <v>P10312</v>
      </c>
      <c r="B413" t="str">
        <f>"Scaun TAURUS/N C06"</f>
        <v>Scaun TAURUS/N C06</v>
      </c>
      <c r="C413" t="str">
        <f>"61.00"</f>
        <v>61.00</v>
      </c>
    </row>
    <row r="414" spans="1:3" x14ac:dyDescent="0.25">
      <c r="A414" t="str">
        <f>"P10315"</f>
        <v>P10315</v>
      </c>
      <c r="B414" t="str">
        <f>"Scaun TAURUS/N C11"</f>
        <v>Scaun TAURUS/N C11</v>
      </c>
      <c r="C414" t="str">
        <f>"25.00"</f>
        <v>25.00</v>
      </c>
    </row>
    <row r="415" spans="1:3" x14ac:dyDescent="0.25">
      <c r="A415" t="str">
        <f>"P10315"</f>
        <v>P10315</v>
      </c>
      <c r="B415" t="str">
        <f>"Scaun TAURUS/N C11"</f>
        <v>Scaun TAURUS/N C11</v>
      </c>
      <c r="C415" t="str">
        <f>"2.00"</f>
        <v>2.00</v>
      </c>
    </row>
    <row r="416" spans="1:3" x14ac:dyDescent="0.25">
      <c r="A416" t="str">
        <f>"P10317"</f>
        <v>P10317</v>
      </c>
      <c r="B416" t="str">
        <f>"Scaun TAURUS/N C14"</f>
        <v>Scaun TAURUS/N C14</v>
      </c>
      <c r="C416" t="str">
        <f>"4.00"</f>
        <v>4.00</v>
      </c>
    </row>
    <row r="417" spans="1:3" x14ac:dyDescent="0.25">
      <c r="A417" t="str">
        <f>"P10321"</f>
        <v>P10321</v>
      </c>
      <c r="B417" t="str">
        <f>"Scaun TAURUS/N C29"</f>
        <v>Scaun TAURUS/N C29</v>
      </c>
      <c r="C417" t="str">
        <f>"28.00"</f>
        <v>28.00</v>
      </c>
    </row>
    <row r="418" spans="1:3" x14ac:dyDescent="0.25">
      <c r="A418" t="str">
        <f>"P21918"</f>
        <v>P21918</v>
      </c>
      <c r="B418" t="str">
        <f>"Scaun TAURUS/N FBS046"</f>
        <v>Scaun TAURUS/N FBS046</v>
      </c>
      <c r="C418" t="str">
        <f>"1.00"</f>
        <v>1.00</v>
      </c>
    </row>
    <row r="419" spans="1:3" x14ac:dyDescent="0.25">
      <c r="A419" t="str">
        <f>"P10440"</f>
        <v>P10440</v>
      </c>
      <c r="B419" t="str">
        <f>"Scaun TAURUS/N FBS108"</f>
        <v>Scaun TAURUS/N FBS108</v>
      </c>
      <c r="C419" t="str">
        <f>"1.00"</f>
        <v>1.00</v>
      </c>
    </row>
    <row r="420" spans="1:3" x14ac:dyDescent="0.25">
      <c r="A420" t="str">
        <f>"P10442"</f>
        <v>P10442</v>
      </c>
      <c r="B420" t="str">
        <f>"Scaun TAURUS/N LEMN"</f>
        <v>Scaun TAURUS/N LEMN</v>
      </c>
      <c r="C420" t="str">
        <f>"20.00"</f>
        <v>20.00</v>
      </c>
    </row>
    <row r="421" spans="1:3" x14ac:dyDescent="0.25">
      <c r="A421" t="str">
        <f>"P10450"</f>
        <v>P10450</v>
      </c>
      <c r="B421" t="str">
        <f>"Scaun TAURUS/N P12"</f>
        <v>Scaun TAURUS/N P12</v>
      </c>
      <c r="C421" t="str">
        <f>"4.00"</f>
        <v>4.00</v>
      </c>
    </row>
    <row r="422" spans="1:3" x14ac:dyDescent="0.25">
      <c r="A422" t="str">
        <f>"P27113"</f>
        <v>P27113</v>
      </c>
      <c r="B422" t="str">
        <f>"Scaun TAURUS/N P31"</f>
        <v>Scaun TAURUS/N P31</v>
      </c>
      <c r="C422" t="str">
        <f>"4.00"</f>
        <v>4.00</v>
      </c>
    </row>
    <row r="423" spans="1:3" x14ac:dyDescent="0.25">
      <c r="A423" t="str">
        <f>"P10514"</f>
        <v>P10514</v>
      </c>
      <c r="B423" t="str">
        <f>"Scaun TAURUS/R/N C04"</f>
        <v>Scaun TAURUS/R/N C04</v>
      </c>
      <c r="C423" t="str">
        <f>"1.00"</f>
        <v>1.00</v>
      </c>
    </row>
    <row r="424" spans="1:3" x14ac:dyDescent="0.25">
      <c r="A424" t="str">
        <f>"P10525"</f>
        <v>P10525</v>
      </c>
      <c r="B424" t="str">
        <f>"Scaun TAURUS/R/N C29"</f>
        <v>Scaun TAURUS/R/N C29</v>
      </c>
      <c r="C424" t="str">
        <f>"4.00"</f>
        <v>4.00</v>
      </c>
    </row>
    <row r="425" spans="1:3" x14ac:dyDescent="0.25">
      <c r="A425" t="str">
        <f>"R06079"</f>
        <v>R06079</v>
      </c>
      <c r="B425" t="str">
        <f>"Scaun TESLA PDH sp mesh Gri"</f>
        <v>Scaun TESLA PDH sp mesh Gri</v>
      </c>
      <c r="C425" t="str">
        <f>"Peste 100.00"</f>
        <v>Peste 100.00</v>
      </c>
    </row>
    <row r="426" spans="1:3" x14ac:dyDescent="0.25">
      <c r="A426" t="str">
        <f>"R05943"</f>
        <v>R05943</v>
      </c>
      <c r="B426" t="str">
        <f>"Scaun TESLA PDH sp mesh Verde"</f>
        <v>Scaun TESLA PDH sp mesh Verde</v>
      </c>
      <c r="C426" t="str">
        <f>"Peste 100.00"</f>
        <v>Peste 100.00</v>
      </c>
    </row>
    <row r="427" spans="1:3" x14ac:dyDescent="0.25">
      <c r="A427" t="str">
        <f>"R06081"</f>
        <v>R06081</v>
      </c>
      <c r="B427" t="str">
        <f>"Scaun TESLA sp Tapitat Gri Deschis"</f>
        <v>Scaun TESLA sp Tapitat Gri Deschis</v>
      </c>
      <c r="C427" t="str">
        <f>"5.00"</f>
        <v>5.00</v>
      </c>
    </row>
    <row r="428" spans="1:3" x14ac:dyDescent="0.25">
      <c r="A428" t="str">
        <f>"R06080"</f>
        <v>R06080</v>
      </c>
      <c r="B428" t="str">
        <f>"Scaun TESLA sp Tapitat Gri Inchis"</f>
        <v>Scaun TESLA sp Tapitat Gri Inchis</v>
      </c>
      <c r="C428" t="str">
        <f>"60.00"</f>
        <v>60.00</v>
      </c>
    </row>
    <row r="429" spans="1:3" x14ac:dyDescent="0.25">
      <c r="A429" t="str">
        <f>"P27055"</f>
        <v>P27055</v>
      </c>
      <c r="B429" t="str">
        <f>"Scaun TRIO E21"</f>
        <v>Scaun TRIO E21</v>
      </c>
      <c r="C429" t="str">
        <f>"1.00"</f>
        <v>1.00</v>
      </c>
    </row>
    <row r="430" spans="1:3" x14ac:dyDescent="0.25">
      <c r="A430" t="str">
        <f>"P25545"</f>
        <v>P25545</v>
      </c>
      <c r="B430" t="str">
        <f>"Scaun TRIO S.C."</f>
        <v>Scaun TRIO S.C.</v>
      </c>
      <c r="C430" t="str">
        <f>"3.00"</f>
        <v>3.00</v>
      </c>
    </row>
    <row r="431" spans="1:3" x14ac:dyDescent="0.25">
      <c r="A431" t="str">
        <f>"R06644"</f>
        <v>R06644</v>
      </c>
      <c r="B431" t="str">
        <f>"Scaun TRONDHEIM"</f>
        <v>Scaun TRONDHEIM</v>
      </c>
      <c r="C431" t="str">
        <f>"6.00"</f>
        <v>6.00</v>
      </c>
    </row>
    <row r="432" spans="1:3" x14ac:dyDescent="0.25">
      <c r="A432" t="str">
        <f>"R05854"</f>
        <v>R05854</v>
      </c>
      <c r="B432" t="str">
        <f>"Scaun TULIP Crem"</f>
        <v>Scaun TULIP Crem</v>
      </c>
      <c r="C432" t="str">
        <f>"3.00"</f>
        <v>3.00</v>
      </c>
    </row>
    <row r="433" spans="1:3" x14ac:dyDescent="0.25">
      <c r="A433" t="str">
        <f>"R05733"</f>
        <v>R05733</v>
      </c>
      <c r="B433" t="str">
        <f>"Scaun TULIP Gri"</f>
        <v>Scaun TULIP Gri</v>
      </c>
      <c r="C433" t="str">
        <f>"1.00"</f>
        <v>1.00</v>
      </c>
    </row>
    <row r="434" spans="1:3" x14ac:dyDescent="0.25">
      <c r="A434" t="str">
        <f>"P25576"</f>
        <v>P25576</v>
      </c>
      <c r="B434" t="str">
        <f>"Scaun ULISE/CR OF9010 Negru - Auchan"</f>
        <v>Scaun ULISE/CR OF9010 Negru - Auchan</v>
      </c>
      <c r="C434" t="str">
        <f>"4.00"</f>
        <v>4.00</v>
      </c>
    </row>
    <row r="435" spans="1:3" x14ac:dyDescent="0.25">
      <c r="A435" t="str">
        <f>"R04900"</f>
        <v>R04900</v>
      </c>
      <c r="B435" t="str">
        <f>"Scaun UT-C037 NEGRU"</f>
        <v>Scaun UT-C037 NEGRU</v>
      </c>
      <c r="C435" t="str">
        <f>"1.00"</f>
        <v>1.00</v>
      </c>
    </row>
    <row r="436" spans="1:3" x14ac:dyDescent="0.25">
      <c r="A436" t="str">
        <f>"R04895"</f>
        <v>R04895</v>
      </c>
      <c r="B436" t="str">
        <f>"Scaun UT-C133B NEGRU"</f>
        <v>Scaun UT-C133B NEGRU</v>
      </c>
      <c r="C436" t="str">
        <f>"4.00"</f>
        <v>4.00</v>
      </c>
    </row>
    <row r="437" spans="1:3" x14ac:dyDescent="0.25">
      <c r="A437" t="str">
        <f>"R04898"</f>
        <v>R04898</v>
      </c>
      <c r="B437" t="str">
        <f>"Scaun UT-C133L BEIGE"</f>
        <v>Scaun UT-C133L BEIGE</v>
      </c>
      <c r="C437" t="str">
        <f>"3.00"</f>
        <v>3.00</v>
      </c>
    </row>
    <row r="438" spans="1:3" x14ac:dyDescent="0.25">
      <c r="A438" t="str">
        <f>"R04897"</f>
        <v>R04897</v>
      </c>
      <c r="B438" t="str">
        <f>"Scaun UT-C133L NEGRU"</f>
        <v>Scaun UT-C133L NEGRU</v>
      </c>
      <c r="C438" t="str">
        <f>"17.00"</f>
        <v>17.00</v>
      </c>
    </row>
    <row r="439" spans="1:3" x14ac:dyDescent="0.25">
      <c r="A439" t="str">
        <f>"R04888"</f>
        <v>R04888</v>
      </c>
      <c r="B439" t="str">
        <f>"Scaun UT-C580 NEGRU"</f>
        <v>Scaun UT-C580 NEGRU</v>
      </c>
      <c r="C439" t="str">
        <f>"19.00"</f>
        <v>19.00</v>
      </c>
    </row>
    <row r="440" spans="1:3" x14ac:dyDescent="0.25">
      <c r="A440" t="str">
        <f>"R04893"</f>
        <v>R04893</v>
      </c>
      <c r="B440" t="str">
        <f>"Scaun UT-C588 NEGRU+ALBASTRU"</f>
        <v>Scaun UT-C588 NEGRU+ALBASTRU</v>
      </c>
      <c r="C440" t="str">
        <f>"2.00"</f>
        <v>2.00</v>
      </c>
    </row>
    <row r="441" spans="1:3" x14ac:dyDescent="0.25">
      <c r="A441" t="str">
        <f>"R04885"</f>
        <v>R04885</v>
      </c>
      <c r="B441" t="str">
        <f>"Scaun UT-C588-1 NEGRU"</f>
        <v>Scaun UT-C588-1 NEGRU</v>
      </c>
      <c r="C441" t="str">
        <f>"3.00"</f>
        <v>3.00</v>
      </c>
    </row>
    <row r="442" spans="1:3" x14ac:dyDescent="0.25">
      <c r="A442" t="str">
        <f>"R04887"</f>
        <v>R04887</v>
      </c>
      <c r="B442" t="str">
        <f>"Scaun UT-C588-1 NEGRU+ALBASTRU"</f>
        <v>Scaun UT-C588-1 NEGRU+ALBASTRU</v>
      </c>
      <c r="C442" t="str">
        <f>"9.00"</f>
        <v>9.00</v>
      </c>
    </row>
    <row r="443" spans="1:3" x14ac:dyDescent="0.25">
      <c r="A443" t="str">
        <f>"R04901"</f>
        <v>R04901</v>
      </c>
      <c r="B443" t="str">
        <f>"Scaun UT-C803D NEGRU"</f>
        <v>Scaun UT-C803D NEGRU</v>
      </c>
      <c r="C443" t="str">
        <f>"5.00"</f>
        <v>5.00</v>
      </c>
    </row>
    <row r="444" spans="1:3" x14ac:dyDescent="0.25">
      <c r="A444" t="str">
        <f>"R04904"</f>
        <v>R04904</v>
      </c>
      <c r="B444" t="str">
        <f>"Scaun UT-C806 NEGRU"</f>
        <v>Scaun UT-C806 NEGRU</v>
      </c>
      <c r="C444" t="str">
        <f>"5.00"</f>
        <v>5.00</v>
      </c>
    </row>
    <row r="445" spans="1:3" x14ac:dyDescent="0.25">
      <c r="A445" t="str">
        <f>"R05467"</f>
        <v>R05467</v>
      </c>
      <c r="B445" t="str">
        <f>"Scaun VECTOR bordo"</f>
        <v>Scaun VECTOR bordo</v>
      </c>
      <c r="C445" t="str">
        <f>"10.00"</f>
        <v>10.00</v>
      </c>
    </row>
    <row r="446" spans="1:3" x14ac:dyDescent="0.25">
      <c r="A446" t="str">
        <f>"R05487"</f>
        <v>R05487</v>
      </c>
      <c r="B446" t="str">
        <f>"Scaun VECTOR negru"</f>
        <v>Scaun VECTOR negru</v>
      </c>
      <c r="C446" t="str">
        <f>"3.00"</f>
        <v>3.00</v>
      </c>
    </row>
    <row r="447" spans="1:3" x14ac:dyDescent="0.25">
      <c r="A447" t="str">
        <f>"P20891"</f>
        <v>P20891</v>
      </c>
      <c r="B447" t="str">
        <f>"Scaun VOLGA/CR A117"</f>
        <v>Scaun VOLGA/CR A117</v>
      </c>
      <c r="C447" t="str">
        <f>"4.00"</f>
        <v>4.00</v>
      </c>
    </row>
    <row r="448" spans="1:3" x14ac:dyDescent="0.25">
      <c r="A448" t="str">
        <f>"P22785"</f>
        <v>P22785</v>
      </c>
      <c r="B448" t="str">
        <f>"Scaun WIND CROSS 2816"</f>
        <v>Scaun WIND CROSS 2816</v>
      </c>
      <c r="C448" t="str">
        <f>"1.00"</f>
        <v>1.00</v>
      </c>
    </row>
    <row r="449" spans="1:3" x14ac:dyDescent="0.25">
      <c r="A449" t="str">
        <f>"R05018"</f>
        <v>R05018</v>
      </c>
      <c r="B449" t="str">
        <f>"Scaun XD-150P ALBASTRU"</f>
        <v>Scaun XD-150P ALBASTRU</v>
      </c>
      <c r="C449" t="str">
        <f>"2.00"</f>
        <v>2.00</v>
      </c>
    </row>
    <row r="450" spans="1:3" x14ac:dyDescent="0.25">
      <c r="A450" t="str">
        <f>"R05015"</f>
        <v>R05015</v>
      </c>
      <c r="B450" t="str">
        <f>"Scaun XD-158P NEGRU ZYRA"</f>
        <v>Scaun XD-158P NEGRU ZYRA</v>
      </c>
      <c r="C450" t="str">
        <f>"11.00"</f>
        <v>11.00</v>
      </c>
    </row>
    <row r="451" spans="1:3" x14ac:dyDescent="0.25">
      <c r="A451" t="str">
        <f>"R05035"</f>
        <v>R05035</v>
      </c>
      <c r="B451" t="str">
        <f>"Scaun XD-180P NEGRU"</f>
        <v>Scaun XD-180P NEGRU</v>
      </c>
      <c r="C451" t="str">
        <f>"11.00"</f>
        <v>11.00</v>
      </c>
    </row>
    <row r="452" spans="1:3" x14ac:dyDescent="0.25">
      <c r="A452" t="str">
        <f>"R05012"</f>
        <v>R05012</v>
      </c>
      <c r="B452" t="str">
        <f>"Scaun XD-181P ALB ZED"</f>
        <v>Scaun XD-181P ALB ZED</v>
      </c>
      <c r="C452" t="str">
        <f>"31.00"</f>
        <v>31.00</v>
      </c>
    </row>
    <row r="453" spans="1:3" x14ac:dyDescent="0.25">
      <c r="A453" t="str">
        <f>"R05009"</f>
        <v>R05009</v>
      </c>
      <c r="B453" t="str">
        <f>"Scaun XD-218P ALB CAITLYN"</f>
        <v>Scaun XD-218P ALB CAITLYN</v>
      </c>
      <c r="C453" t="str">
        <f>"10.00"</f>
        <v>10.00</v>
      </c>
    </row>
    <row r="454" spans="1:3" x14ac:dyDescent="0.25">
      <c r="A454" t="str">
        <f>"R05010"</f>
        <v>R05010</v>
      </c>
      <c r="B454" t="str">
        <f>"Scaun XD-218P NEGRU CAITLYN"</f>
        <v>Scaun XD-218P NEGRU CAITLYN</v>
      </c>
      <c r="C454" t="str">
        <f>"4.00"</f>
        <v>4.00</v>
      </c>
    </row>
    <row r="455" spans="1:3" x14ac:dyDescent="0.25">
      <c r="A455" t="str">
        <f>"R05011"</f>
        <v>R05011</v>
      </c>
      <c r="B455" t="str">
        <f>"Scaun XD-218P ROSU CAITLYN"</f>
        <v>Scaun XD-218P ROSU CAITLYN</v>
      </c>
      <c r="C455" t="str">
        <f>"9.00"</f>
        <v>9.00</v>
      </c>
    </row>
    <row r="456" spans="1:3" x14ac:dyDescent="0.25">
      <c r="A456" t="str">
        <f>"R05020"</f>
        <v>R05020</v>
      </c>
      <c r="B456" t="str">
        <f>"Scaun XD-315P ALB ORIANA"</f>
        <v>Scaun XD-315P ALB ORIANA</v>
      </c>
      <c r="C456" t="str">
        <f>"5.00"</f>
        <v>5.00</v>
      </c>
    </row>
    <row r="457" spans="1:3" x14ac:dyDescent="0.25">
      <c r="A457" t="str">
        <f>"R05021"</f>
        <v>R05021</v>
      </c>
      <c r="B457" t="str">
        <f>"Scaun XD-315P NEGRU ORIANA"</f>
        <v>Scaun XD-315P NEGRU ORIANA</v>
      </c>
      <c r="C457" t="str">
        <f>"4.00"</f>
        <v>4.00</v>
      </c>
    </row>
    <row r="458" spans="1:3" x14ac:dyDescent="0.25">
      <c r="A458" t="str">
        <f>"R05849"</f>
        <v>R05849</v>
      </c>
      <c r="B458" t="str">
        <f>"Scaun ZEN sez. tap Negru"</f>
        <v>Scaun ZEN sez. tap Negru</v>
      </c>
      <c r="C458" t="str">
        <f>"5.00"</f>
        <v>5.00</v>
      </c>
    </row>
    <row r="459" spans="1:3" x14ac:dyDescent="0.25">
      <c r="A459" t="str">
        <f>"P27940"</f>
        <v>P27940</v>
      </c>
      <c r="B459" t="str">
        <f>"Scaun ZEN sez.tap. A30"</f>
        <v>Scaun ZEN sez.tap. A30</v>
      </c>
      <c r="C459" t="str">
        <f>"1.00"</f>
        <v>1.00</v>
      </c>
    </row>
    <row r="460" spans="1:3" x14ac:dyDescent="0.25">
      <c r="A460" t="str">
        <f>"P27939"</f>
        <v>P27939</v>
      </c>
      <c r="B460" t="str">
        <f>"Scaun ZEN sez.tap. A42"</f>
        <v>Scaun ZEN sez.tap. A42</v>
      </c>
      <c r="C460" t="str">
        <f>"2.00"</f>
        <v>2.00</v>
      </c>
    </row>
  </sheetData>
  <autoFilter ref="A12:C12" xr:uid="{330A5CC1-31FB-4C0E-9B6D-466AAA7A7344}">
    <sortState ref="A13:C460">
      <sortCondition ref="B12"/>
    </sortState>
  </autoFilter>
  <hyperlinks>
    <hyperlink ref="A3" r:id="rId1" display="mailto:alina@scaune.ro" xr:uid="{B9DE5527-D2CF-4055-8009-F4FD005738D5}"/>
    <hyperlink ref="A4" r:id="rId2" display="mailto:anna@scaune.ro" xr:uid="{E7F8262F-D3A9-46E1-8C6F-FF86E55CD9E0}"/>
    <hyperlink ref="A5" r:id="rId3" display="mailto:evelin@scaune.ro" xr:uid="{108A5B3E-0FE1-418B-9F18-FED55027A324}"/>
    <hyperlink ref="A7" r:id="rId4" display="mailto:nelu@scaune.ro" xr:uid="{41735684-219F-4BA4-A51C-21A523C6EC23}"/>
    <hyperlink ref="A8" r:id="rId5" display="mailto:c.levente@scaune.ro" xr:uid="{95E3F1F2-D593-4A02-BF09-392D31D8F6CF}"/>
    <hyperlink ref="A9" r:id="rId6" display="mailto:george@scaune.ro" xr:uid="{816D1DF5-CA08-4219-80E7-4F827F99C5A7}"/>
    <hyperlink ref="A10" r:id="rId7" display="mailto:ovidiu@scaune.ro" xr:uid="{FC1BA180-64C9-4423-BE30-824754D9A6B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Mantzoros</dc:creator>
  <cp:lastModifiedBy>Cristian Mantzoros</cp:lastModifiedBy>
  <dcterms:created xsi:type="dcterms:W3CDTF">2019-05-02T14:00:57Z</dcterms:created>
  <dcterms:modified xsi:type="dcterms:W3CDTF">2019-05-02T14:09:49Z</dcterms:modified>
</cp:coreProperties>
</file>